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sn-my.sharepoint.com/personal/shje_usn_no/Documents/PhD-E-V-020015/WP1 Skill-Acquisition/Data collection/"/>
    </mc:Choice>
  </mc:AlternateContent>
  <xr:revisionPtr revIDLastSave="3631" documentId="8_{C26C8A5F-8FB8-4663-86C0-7C5E51316D98}" xr6:coauthVersionLast="47" xr6:coauthVersionMax="47" xr10:uidLastSave="{04C4A747-E6BB-496C-B3EA-AE00DC2E55DA}"/>
  <bookViews>
    <workbookView xWindow="30" yWindow="-18120" windowWidth="29040" windowHeight="17640" firstSheet="1" activeTab="8" xr2:uid="{BA2BE8F4-C41A-4BCE-A315-928A08B7F044}"/>
  </bookViews>
  <sheets>
    <sheet name="Knowledge" sheetId="1" r:id="rId1"/>
    <sheet name="BFI-20-N" sheetId="2" r:id="rId2"/>
    <sheet name="Information exercise" sheetId="3" r:id="rId3"/>
    <sheet name="Free-play exercise" sheetId="4" r:id="rId4"/>
    <sheet name="Training exercise" sheetId="5" r:id="rId5"/>
    <sheet name="PI Quantification" sheetId="10" r:id="rId6"/>
    <sheet name="Test exercise" sheetId="6" r:id="rId7"/>
    <sheet name="MSLQ-motivation" sheetId="8" r:id="rId8"/>
    <sheet name="MSLQ-slr" sheetId="9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0" l="1"/>
  <c r="M2" i="10"/>
  <c r="K2" i="10"/>
  <c r="AL4" i="9"/>
  <c r="J4" i="10"/>
  <c r="I7" i="10"/>
  <c r="I5" i="10"/>
  <c r="AM8" i="8"/>
  <c r="AM9" i="8"/>
  <c r="AG8" i="8"/>
  <c r="AG9" i="8"/>
  <c r="X8" i="8"/>
  <c r="X9" i="8"/>
  <c r="S8" i="8"/>
  <c r="L8" i="8"/>
  <c r="G8" i="8"/>
  <c r="J2" i="10"/>
  <c r="I37" i="10"/>
  <c r="I35" i="10"/>
  <c r="I33" i="10"/>
  <c r="I31" i="10"/>
  <c r="I29" i="10"/>
  <c r="I27" i="10"/>
  <c r="I25" i="10"/>
  <c r="I23" i="10"/>
  <c r="I21" i="10"/>
  <c r="I19" i="10"/>
  <c r="I17" i="10"/>
  <c r="I15" i="10"/>
  <c r="I13" i="10"/>
  <c r="I11" i="10"/>
  <c r="I9" i="10"/>
  <c r="D5" i="10"/>
  <c r="D7" i="10"/>
  <c r="D9" i="10"/>
  <c r="E9" i="10" s="1"/>
  <c r="F9" i="10" s="1"/>
  <c r="D11" i="10"/>
  <c r="E11" i="10"/>
  <c r="D17" i="10"/>
  <c r="E17" i="10" s="1"/>
  <c r="F17" i="10" s="1"/>
  <c r="D19" i="10"/>
  <c r="H38" i="10"/>
  <c r="K36" i="10"/>
  <c r="J36" i="10"/>
  <c r="H36" i="10"/>
  <c r="D35" i="10"/>
  <c r="E35" i="10" s="1"/>
  <c r="H34" i="10"/>
  <c r="D33" i="10"/>
  <c r="E33" i="10" s="1"/>
  <c r="F33" i="10" s="1"/>
  <c r="H32" i="10"/>
  <c r="D31" i="10"/>
  <c r="J30" i="10" s="1"/>
  <c r="H30" i="10"/>
  <c r="D29" i="10"/>
  <c r="K28" i="10"/>
  <c r="J28" i="10"/>
  <c r="L28" i="10" s="1"/>
  <c r="H28" i="10"/>
  <c r="D27" i="10"/>
  <c r="E27" i="10" s="1"/>
  <c r="H26" i="10"/>
  <c r="K24" i="10"/>
  <c r="J24" i="10"/>
  <c r="H24" i="10"/>
  <c r="D23" i="10"/>
  <c r="K22" i="10" s="1"/>
  <c r="H22" i="10"/>
  <c r="D21" i="10"/>
  <c r="E21" i="10" s="1"/>
  <c r="F21" i="10" s="1"/>
  <c r="H20" i="10"/>
  <c r="H18" i="10"/>
  <c r="H16" i="10"/>
  <c r="K14" i="10"/>
  <c r="J14" i="10"/>
  <c r="L14" i="10" s="1"/>
  <c r="H14" i="10"/>
  <c r="K12" i="10"/>
  <c r="J12" i="10"/>
  <c r="L12" i="10" s="1"/>
  <c r="H12" i="10"/>
  <c r="H10" i="10"/>
  <c r="H8" i="10"/>
  <c r="H6" i="10"/>
  <c r="K4" i="10"/>
  <c r="H4" i="10"/>
  <c r="H2" i="10"/>
  <c r="L2" i="10" l="1"/>
  <c r="K6" i="10"/>
  <c r="E19" i="10"/>
  <c r="G21" i="10"/>
  <c r="J20" i="10" s="1"/>
  <c r="L24" i="10"/>
  <c r="K30" i="10"/>
  <c r="L36" i="10"/>
  <c r="J32" i="10"/>
  <c r="L30" i="10"/>
  <c r="N28" i="10"/>
  <c r="M28" i="10"/>
  <c r="N12" i="10"/>
  <c r="M12" i="10"/>
  <c r="F19" i="10"/>
  <c r="K18" i="10" s="1"/>
  <c r="M24" i="10"/>
  <c r="N24" i="10"/>
  <c r="F35" i="10"/>
  <c r="K34" i="10" s="1"/>
  <c r="N14" i="10"/>
  <c r="M14" i="10"/>
  <c r="N36" i="10"/>
  <c r="M36" i="10"/>
  <c r="N30" i="10"/>
  <c r="M30" i="10"/>
  <c r="K26" i="10"/>
  <c r="J26" i="10"/>
  <c r="L26" i="10" s="1"/>
  <c r="J8" i="10"/>
  <c r="K8" i="10"/>
  <c r="K32" i="10"/>
  <c r="L32" i="10" s="1"/>
  <c r="J34" i="10"/>
  <c r="J6" i="10"/>
  <c r="L6" i="10" s="1"/>
  <c r="J22" i="10"/>
  <c r="L22" i="10" s="1"/>
  <c r="L4" i="10"/>
  <c r="J16" i="10" l="1"/>
  <c r="K16" i="10"/>
  <c r="J10" i="10"/>
  <c r="K20" i="10"/>
  <c r="L20" i="10" s="1"/>
  <c r="N32" i="10"/>
  <c r="M32" i="10"/>
  <c r="J18" i="10"/>
  <c r="L18" i="10" s="1"/>
  <c r="N26" i="10"/>
  <c r="M26" i="10"/>
  <c r="K10" i="10"/>
  <c r="L10" i="10" s="1"/>
  <c r="M4" i="10"/>
  <c r="N4" i="10"/>
  <c r="N6" i="10"/>
  <c r="M6" i="10"/>
  <c r="L34" i="10"/>
  <c r="N22" i="10"/>
  <c r="M22" i="10"/>
  <c r="L8" i="10"/>
  <c r="L16" i="10" l="1"/>
  <c r="N16" i="10"/>
  <c r="M16" i="10"/>
  <c r="M20" i="10"/>
  <c r="N20" i="10"/>
  <c r="N10" i="10"/>
  <c r="M10" i="10"/>
  <c r="N18" i="10"/>
  <c r="M18" i="10"/>
  <c r="M8" i="10"/>
  <c r="N8" i="10"/>
  <c r="N34" i="10"/>
  <c r="M34" i="10"/>
  <c r="Q9" i="5" l="1"/>
  <c r="Q10" i="5"/>
  <c r="Q2" i="5"/>
  <c r="Q3" i="5"/>
  <c r="Q4" i="5"/>
  <c r="Q5" i="5"/>
  <c r="Q6" i="5"/>
  <c r="Q7" i="5"/>
  <c r="Q8" i="5"/>
  <c r="Q12" i="5"/>
  <c r="Q13" i="5"/>
  <c r="Q14" i="5"/>
  <c r="Q15" i="5"/>
  <c r="Q16" i="5"/>
  <c r="Q17" i="5"/>
  <c r="Q18" i="5"/>
  <c r="Q19" i="5"/>
  <c r="Q11" i="5"/>
  <c r="AL9" i="9"/>
  <c r="AL10" i="9"/>
  <c r="AL11" i="9"/>
  <c r="AL12" i="9"/>
  <c r="AL13" i="9"/>
  <c r="AL14" i="9"/>
  <c r="AL15" i="9"/>
  <c r="AL16" i="9"/>
  <c r="AL17" i="9"/>
  <c r="AL18" i="9"/>
  <c r="AL19" i="9"/>
  <c r="AL20" i="9"/>
  <c r="AL5" i="9"/>
  <c r="AL6" i="9"/>
  <c r="AL7" i="9"/>
  <c r="AL8" i="9"/>
  <c r="AL3" i="9"/>
  <c r="P4" i="4" l="1"/>
  <c r="P5" i="4"/>
  <c r="P6" i="4"/>
  <c r="P7" i="4"/>
  <c r="P8" i="4"/>
  <c r="P9" i="4"/>
  <c r="P10" i="4"/>
  <c r="P11" i="4"/>
  <c r="P12" i="4"/>
  <c r="P13" i="4"/>
  <c r="P14" i="4"/>
  <c r="P15" i="4"/>
  <c r="P16" i="4"/>
  <c r="Q5" i="3"/>
  <c r="Q6" i="3"/>
  <c r="Q8" i="3"/>
  <c r="Q9" i="3"/>
  <c r="Q10" i="3"/>
  <c r="Q11" i="3"/>
  <c r="Q12" i="3"/>
  <c r="Q13" i="3"/>
  <c r="Q14" i="3"/>
  <c r="Q15" i="3"/>
  <c r="Q16" i="3"/>
  <c r="Q17" i="3"/>
  <c r="AM4" i="8"/>
  <c r="AM5" i="8"/>
  <c r="AM6" i="8"/>
  <c r="AM7" i="8"/>
  <c r="AM10" i="8"/>
  <c r="AM11" i="8"/>
  <c r="AM12" i="8"/>
  <c r="AM13" i="8"/>
  <c r="AM14" i="8"/>
  <c r="AM15" i="8"/>
  <c r="AM16" i="8"/>
  <c r="AM17" i="8"/>
  <c r="AM18" i="8"/>
  <c r="AM19" i="8"/>
  <c r="AM20" i="8"/>
  <c r="AG3" i="8"/>
  <c r="AG4" i="8"/>
  <c r="AG5" i="8"/>
  <c r="AG6" i="8"/>
  <c r="AG7" i="8"/>
  <c r="AG10" i="8"/>
  <c r="AG11" i="8"/>
  <c r="AG12" i="8"/>
  <c r="AG13" i="8"/>
  <c r="AG14" i="8"/>
  <c r="AG15" i="8"/>
  <c r="AG16" i="8"/>
  <c r="AG17" i="8"/>
  <c r="AG18" i="8"/>
  <c r="AG19" i="8"/>
  <c r="AG20" i="8"/>
  <c r="X3" i="8"/>
  <c r="X4" i="8"/>
  <c r="X5" i="8"/>
  <c r="X6" i="8"/>
  <c r="X7" i="8"/>
  <c r="X10" i="8"/>
  <c r="X11" i="8"/>
  <c r="X12" i="8"/>
  <c r="X13" i="8"/>
  <c r="X14" i="8"/>
  <c r="X15" i="8"/>
  <c r="X16" i="8"/>
  <c r="X17" i="8"/>
  <c r="X18" i="8"/>
  <c r="X19" i="8"/>
  <c r="X20" i="8"/>
  <c r="S3" i="8"/>
  <c r="S4" i="8"/>
  <c r="S5" i="8"/>
  <c r="S6" i="8"/>
  <c r="S7" i="8"/>
  <c r="S9" i="8"/>
  <c r="S10" i="8"/>
  <c r="S11" i="8"/>
  <c r="S12" i="8"/>
  <c r="S13" i="8"/>
  <c r="S14" i="8"/>
  <c r="S15" i="8"/>
  <c r="S16" i="8"/>
  <c r="S17" i="8"/>
  <c r="S18" i="8"/>
  <c r="S19" i="8"/>
  <c r="S20" i="8"/>
  <c r="L4" i="8"/>
  <c r="L5" i="8"/>
  <c r="L6" i="8"/>
  <c r="L7" i="8"/>
  <c r="L9" i="8"/>
  <c r="L10" i="8"/>
  <c r="L11" i="8"/>
  <c r="L12" i="8"/>
  <c r="L13" i="8"/>
  <c r="L14" i="8"/>
  <c r="L15" i="8"/>
  <c r="L16" i="8"/>
  <c r="L17" i="8"/>
  <c r="L18" i="8"/>
  <c r="L19" i="8"/>
  <c r="L20" i="8"/>
  <c r="G4" i="8"/>
  <c r="G5" i="8"/>
  <c r="G6" i="8"/>
  <c r="G7" i="8"/>
  <c r="G9" i="8"/>
  <c r="G10" i="8"/>
  <c r="G11" i="8"/>
  <c r="G12" i="8"/>
  <c r="G13" i="8"/>
  <c r="G14" i="8"/>
  <c r="G15" i="8"/>
  <c r="G16" i="8"/>
  <c r="G17" i="8"/>
  <c r="G18" i="8"/>
  <c r="G19" i="8"/>
  <c r="G20" i="8"/>
  <c r="Q3" i="3"/>
  <c r="Q4" i="3"/>
  <c r="Q2" i="3"/>
  <c r="G19" i="2"/>
  <c r="G20" i="2"/>
  <c r="L9" i="2"/>
  <c r="L10" i="2"/>
  <c r="L11" i="2"/>
  <c r="L12" i="2"/>
  <c r="L13" i="2"/>
  <c r="L14" i="2"/>
  <c r="L15" i="2"/>
  <c r="L16" i="2"/>
  <c r="L17" i="2"/>
  <c r="L18" i="2"/>
  <c r="L19" i="2"/>
  <c r="L20" i="2"/>
  <c r="Q9" i="2"/>
  <c r="Q10" i="2"/>
  <c r="Q11" i="2"/>
  <c r="Q12" i="2"/>
  <c r="Q13" i="2"/>
  <c r="Q14" i="2"/>
  <c r="Q15" i="2"/>
  <c r="Q16" i="2"/>
  <c r="Q17" i="2"/>
  <c r="Q18" i="2"/>
  <c r="Q19" i="2"/>
  <c r="Q20" i="2"/>
  <c r="V9" i="2"/>
  <c r="V10" i="2"/>
  <c r="V11" i="2"/>
  <c r="V12" i="2"/>
  <c r="V13" i="2"/>
  <c r="V14" i="2"/>
  <c r="V15" i="2"/>
  <c r="V16" i="2"/>
  <c r="V17" i="2"/>
  <c r="V18" i="2"/>
  <c r="V19" i="2"/>
  <c r="V2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G9" i="2"/>
  <c r="G10" i="2"/>
  <c r="G11" i="2"/>
  <c r="G12" i="2"/>
  <c r="G13" i="2"/>
  <c r="G14" i="2"/>
  <c r="G15" i="2"/>
  <c r="G16" i="2"/>
  <c r="G17" i="2"/>
  <c r="G18" i="2"/>
  <c r="V8" i="2"/>
  <c r="Q8" i="2"/>
  <c r="L8" i="2"/>
  <c r="G8" i="2"/>
  <c r="AA7" i="2"/>
  <c r="P3" i="4"/>
  <c r="G4" i="2"/>
  <c r="G5" i="2"/>
  <c r="G6" i="2"/>
  <c r="G7" i="2"/>
  <c r="L4" i="2"/>
  <c r="L5" i="2"/>
  <c r="L6" i="2"/>
  <c r="L7" i="2"/>
  <c r="Q4" i="2"/>
  <c r="Q5" i="2"/>
  <c r="Q6" i="2"/>
  <c r="Q7" i="2"/>
  <c r="V4" i="2"/>
  <c r="V5" i="2"/>
  <c r="V6" i="2"/>
  <c r="V7" i="2"/>
  <c r="AA4" i="2"/>
  <c r="AA5" i="2"/>
  <c r="AA6" i="2"/>
  <c r="AM3" i="8"/>
  <c r="L3" i="8"/>
  <c r="G3" i="8"/>
  <c r="AA3" i="2"/>
  <c r="V3" i="2"/>
  <c r="Q3" i="2"/>
  <c r="L3" i="2"/>
  <c r="G3" i="2"/>
  <c r="AB3" i="2" l="1"/>
</calcChain>
</file>

<file path=xl/sharedStrings.xml><?xml version="1.0" encoding="utf-8"?>
<sst xmlns="http://schemas.openxmlformats.org/spreadsheetml/2006/main" count="193" uniqueCount="152">
  <si>
    <t>Arkivnøkkel</t>
  </si>
  <si>
    <t>Factor</t>
  </si>
  <si>
    <t>Introversion (surgency)</t>
  </si>
  <si>
    <t>Agreeableness</t>
  </si>
  <si>
    <t>Control (conscientiousness)</t>
  </si>
  <si>
    <t>Emotional stability</t>
  </si>
  <si>
    <t>Intellect /(Fantasi)</t>
  </si>
  <si>
    <t>Item</t>
  </si>
  <si>
    <t>1. Er pratsom</t>
  </si>
  <si>
    <t>-21. Har en tendens til å være stille av seg</t>
  </si>
  <si>
    <t>-31. Kan være sky og hemmet</t>
  </si>
  <si>
    <t>36. Er utadvendt og sosial</t>
  </si>
  <si>
    <t>Factor sum</t>
  </si>
  <si>
    <t>7. Er hjelpsom og uegoistisk i forhold til andre</t>
  </si>
  <si>
    <t>-27. Kan være kald og fjern</t>
  </si>
  <si>
    <t>32. Er hensynsfull og vennlig ovenfor de fleste mennesker</t>
  </si>
  <si>
    <t>-37. Kan noen ganger være uhøflig mot andre</t>
  </si>
  <si>
    <t>3. Gjør en grundig jobb</t>
  </si>
  <si>
    <t>-8. Kan være uforsiktig</t>
  </si>
  <si>
    <t>-18. Har en tendens til å ha lite orden på tilværelsen</t>
  </si>
  <si>
    <t>38. Legger planer og følger dem opp</t>
  </si>
  <si>
    <t>-4. Er deprimert, nedtrykt</t>
  </si>
  <si>
    <t>9. Er avslappet, takler stress godt</t>
  </si>
  <si>
    <t>-19. Bekymrer seg mye</t>
  </si>
  <si>
    <t>-39. Blir lett nervøs</t>
  </si>
  <si>
    <t>5. Er original, kommer med nye ideer</t>
  </si>
  <si>
    <t>20. Har livlig fantasi</t>
  </si>
  <si>
    <t>40. Liker å spekulere, leke med ideer</t>
  </si>
  <si>
    <t>-41. Har få kunstneriske interesser</t>
  </si>
  <si>
    <t>(=COUNTBLANK)</t>
  </si>
  <si>
    <t>Relief valve message</t>
  </si>
  <si>
    <t>Pumps message</t>
  </si>
  <si>
    <t>Strainer relief valves message</t>
  </si>
  <si>
    <t>Strainers message</t>
  </si>
  <si>
    <t>Make up &amp; drain message</t>
  </si>
  <si>
    <t>Motorized shut-off valves message</t>
  </si>
  <si>
    <t>Directional valves message</t>
  </si>
  <si>
    <t>Manual shut-off valves message</t>
  </si>
  <si>
    <t>Rudder message</t>
  </si>
  <si>
    <t>Remote start stop message</t>
  </si>
  <si>
    <t>Pump standby message</t>
  </si>
  <si>
    <t>ACK button message</t>
  </si>
  <si>
    <t>Circuit breakers pumps message</t>
  </si>
  <si>
    <t>ESB breakers message</t>
  </si>
  <si>
    <t>Total</t>
  </si>
  <si>
    <t>Attempts</t>
  </si>
  <si>
    <t>Time</t>
  </si>
  <si>
    <t>Relief valves manupulations</t>
  </si>
  <si>
    <t>Pump manipulations</t>
  </si>
  <si>
    <t>Strainer relief valves manipulations</t>
  </si>
  <si>
    <t>Make up &amp; Drain manipulations</t>
  </si>
  <si>
    <t>Motorized shut-off valves manipulations</t>
  </si>
  <si>
    <t>Directional valves manipulation</t>
  </si>
  <si>
    <t>Manual shut-off valves manipulation</t>
  </si>
  <si>
    <t>Rudder manipulations</t>
  </si>
  <si>
    <t>Remote start stop manipulations</t>
  </si>
  <si>
    <t>Pump standby manipulations</t>
  </si>
  <si>
    <t>ACK button</t>
  </si>
  <si>
    <t>Steering gir malfunction button</t>
  </si>
  <si>
    <t>ESB breaker manipulations</t>
  </si>
  <si>
    <t>MSB breaker manipulations</t>
  </si>
  <si>
    <t>Total Time</t>
  </si>
  <si>
    <t>Best score</t>
  </si>
  <si>
    <t>Correct</t>
  </si>
  <si>
    <t>Error</t>
  </si>
  <si>
    <t>1st score</t>
  </si>
  <si>
    <t>1st time</t>
  </si>
  <si>
    <t>2nd score</t>
  </si>
  <si>
    <t>2nd time</t>
  </si>
  <si>
    <t>3rd score</t>
  </si>
  <si>
    <t>3rd time</t>
  </si>
  <si>
    <t>4th score</t>
  </si>
  <si>
    <t>4th time</t>
  </si>
  <si>
    <t>5th score</t>
  </si>
  <si>
    <t>5th time</t>
  </si>
  <si>
    <t>Time Sum</t>
  </si>
  <si>
    <t>Total training time (including Information and Free-play scenario)</t>
  </si>
  <si>
    <t>Time Demand</t>
  </si>
  <si>
    <t>1st attempt</t>
  </si>
  <si>
    <t>2nd attempt</t>
  </si>
  <si>
    <t>3rd attempt</t>
  </si>
  <si>
    <t>4th attempt</t>
  </si>
  <si>
    <t>5th attempt</t>
  </si>
  <si>
    <t>No of attempts</t>
  </si>
  <si>
    <t>Slope</t>
  </si>
  <si>
    <t>y-intercept</t>
  </si>
  <si>
    <t>Time retaining to full score (minutes)</t>
  </si>
  <si>
    <t>Score per minute (regression)</t>
  </si>
  <si>
    <t>110 score</t>
  </si>
  <si>
    <t>110 total time(seconds)</t>
  </si>
  <si>
    <t>202 score</t>
  </si>
  <si>
    <t>202 total time(seconds)</t>
  </si>
  <si>
    <t>203 score</t>
  </si>
  <si>
    <t>203 total time(seconds)</t>
  </si>
  <si>
    <t>205 score</t>
  </si>
  <si>
    <t>205 total time(seconds)</t>
  </si>
  <si>
    <t>206 score</t>
  </si>
  <si>
    <t>206 total time(seconds)</t>
  </si>
  <si>
    <t>208 score</t>
  </si>
  <si>
    <t>208 total time(seconds</t>
  </si>
  <si>
    <t>301 score</t>
  </si>
  <si>
    <t>301 total time(seconds)</t>
  </si>
  <si>
    <t>401 score</t>
  </si>
  <si>
    <t>401 total time(seconds)</t>
  </si>
  <si>
    <t>402 score</t>
  </si>
  <si>
    <t>402 total time(seconds)</t>
  </si>
  <si>
    <t>403 score</t>
  </si>
  <si>
    <t>403 total time(seconds)</t>
  </si>
  <si>
    <t>404 score</t>
  </si>
  <si>
    <t>404 total time(seconds)</t>
  </si>
  <si>
    <t>405 score</t>
  </si>
  <si>
    <t>405 total time(seconds)</t>
  </si>
  <si>
    <t>407 score</t>
  </si>
  <si>
    <t>407 total time(seconds)</t>
  </si>
  <si>
    <t>408 score</t>
  </si>
  <si>
    <t>408 total time(seconds)</t>
  </si>
  <si>
    <t>409 score</t>
  </si>
  <si>
    <t>409 total time(seconds)</t>
  </si>
  <si>
    <t>410 score</t>
  </si>
  <si>
    <t>410 total time(seconds)</t>
  </si>
  <si>
    <t>411 score</t>
  </si>
  <si>
    <t>411 total time(seconds)</t>
  </si>
  <si>
    <t>412 score</t>
  </si>
  <si>
    <t>412 total time(seconds)</t>
  </si>
  <si>
    <t>Scale</t>
  </si>
  <si>
    <t>Value Componenet: Intrinsic Goal Orientation</t>
  </si>
  <si>
    <t>Value Component: Extrinsic Goal Orientation</t>
  </si>
  <si>
    <t>Value Component: Task Value</t>
  </si>
  <si>
    <t>Expectancy component: Control of learning beliefs</t>
  </si>
  <si>
    <t>Expectancy Component: Self-Efficacy for Learning and Performance</t>
  </si>
  <si>
    <t>Affective Component: Test Anxiety</t>
  </si>
  <si>
    <t>Average</t>
  </si>
  <si>
    <t>Cognitive and Metacognitive Strategies: Rehersal</t>
  </si>
  <si>
    <t>Cognitive and Metacognitive Strategies: Elaboration</t>
  </si>
  <si>
    <t>Cognitive and Metacognitive Strategies: Organization</t>
  </si>
  <si>
    <t>Cognitive and Metacognitive Strategies: Critical Thinking</t>
  </si>
  <si>
    <t>Cognitive and Metacognitive Strategies: Metacognitive Self-Regulation</t>
  </si>
  <si>
    <t>Resource Management Strategies: Time and Study Environment</t>
  </si>
  <si>
    <t>Resource Management Strategies: Effort Regulation</t>
  </si>
  <si>
    <t>Resource Management: Peer learning</t>
  </si>
  <si>
    <t>Resource Management: Help Seeking</t>
  </si>
  <si>
    <t>33R</t>
  </si>
  <si>
    <t>57R</t>
  </si>
  <si>
    <t>52R</t>
  </si>
  <si>
    <t>77R</t>
  </si>
  <si>
    <t>80R</t>
  </si>
  <si>
    <t>37R</t>
  </si>
  <si>
    <t>60R</t>
  </si>
  <si>
    <t>Steering gear message</t>
  </si>
  <si>
    <t>Pre-test score</t>
  </si>
  <si>
    <t>Total time to full score regression (minutes)</t>
  </si>
  <si>
    <t>Test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</si>
</sst>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E+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Alignment="1">
      <alignment horizontal="left" vertical="top" wrapText="1"/>
    </xf>
    <xf numFmtId="0" fontId="1" fillId="0" borderId="0" xfId="0" applyFo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/>
    </xf>
    <xf numFmtId="2" fontId="1" fillId="0" borderId="0" xfId="0" applyNumberFormat="1" applyFont="1"/>
    <xf numFmtId="1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1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top"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8F922-7B3B-4601-9486-311F813980A1}">
  <dimension ref="A1:B19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E18" sqref="E18"/>
    </sheetView>
  </sheetViews>
  <sheetFormatPr defaultRowHeight="14.5" x14ac:dyDescent="0.35"/>
  <cols>
    <col min="1" max="1" width="20.54296875" style="18" customWidth="1"/>
    <col min="2" max="23" width="20.54296875" customWidth="1"/>
  </cols>
  <sheetData>
    <row r="1" spans="1:2" x14ac:dyDescent="0.35">
      <c r="A1" s="18" t="s">
        <v>0</v>
      </c>
      <c r="B1" t="s">
        <v>149</v>
      </c>
    </row>
    <row r="2" spans="1:2" x14ac:dyDescent="0.35">
      <c r="A2" s="18">
        <v>110</v>
      </c>
      <c r="B2">
        <v>8</v>
      </c>
    </row>
    <row r="3" spans="1:2" x14ac:dyDescent="0.35">
      <c r="A3" s="18">
        <v>202</v>
      </c>
      <c r="B3">
        <v>10</v>
      </c>
    </row>
    <row r="4" spans="1:2" x14ac:dyDescent="0.35">
      <c r="A4" s="18">
        <v>203</v>
      </c>
      <c r="B4">
        <v>7</v>
      </c>
    </row>
    <row r="5" spans="1:2" x14ac:dyDescent="0.35">
      <c r="A5" s="18">
        <v>205</v>
      </c>
      <c r="B5">
        <v>9</v>
      </c>
    </row>
    <row r="6" spans="1:2" x14ac:dyDescent="0.35">
      <c r="A6" s="18">
        <v>206</v>
      </c>
      <c r="B6">
        <v>10</v>
      </c>
    </row>
    <row r="7" spans="1:2" x14ac:dyDescent="0.35">
      <c r="A7" s="18">
        <v>208</v>
      </c>
      <c r="B7">
        <v>9</v>
      </c>
    </row>
    <row r="8" spans="1:2" x14ac:dyDescent="0.35">
      <c r="A8" s="19">
        <v>301</v>
      </c>
      <c r="B8">
        <v>7</v>
      </c>
    </row>
    <row r="9" spans="1:2" x14ac:dyDescent="0.35">
      <c r="A9" s="19">
        <v>401</v>
      </c>
      <c r="B9">
        <v>7</v>
      </c>
    </row>
    <row r="10" spans="1:2" x14ac:dyDescent="0.35">
      <c r="A10" s="19">
        <v>402</v>
      </c>
      <c r="B10">
        <v>8</v>
      </c>
    </row>
    <row r="11" spans="1:2" x14ac:dyDescent="0.35">
      <c r="A11" s="19">
        <v>403</v>
      </c>
      <c r="B11">
        <v>6</v>
      </c>
    </row>
    <row r="12" spans="1:2" x14ac:dyDescent="0.35">
      <c r="A12" s="19">
        <v>404</v>
      </c>
      <c r="B12">
        <v>9</v>
      </c>
    </row>
    <row r="13" spans="1:2" x14ac:dyDescent="0.35">
      <c r="A13" s="19">
        <v>405</v>
      </c>
      <c r="B13">
        <v>10</v>
      </c>
    </row>
    <row r="14" spans="1:2" x14ac:dyDescent="0.35">
      <c r="A14" s="19">
        <v>407</v>
      </c>
      <c r="B14">
        <v>10</v>
      </c>
    </row>
    <row r="15" spans="1:2" x14ac:dyDescent="0.35">
      <c r="A15" s="19">
        <v>408</v>
      </c>
      <c r="B15">
        <v>6</v>
      </c>
    </row>
    <row r="16" spans="1:2" x14ac:dyDescent="0.35">
      <c r="A16" s="19">
        <v>409</v>
      </c>
      <c r="B16">
        <v>10</v>
      </c>
    </row>
    <row r="17" spans="1:2" x14ac:dyDescent="0.35">
      <c r="A17" s="19">
        <v>410</v>
      </c>
      <c r="B17">
        <v>10</v>
      </c>
    </row>
    <row r="18" spans="1:2" x14ac:dyDescent="0.35">
      <c r="A18" s="18">
        <v>411</v>
      </c>
      <c r="B18">
        <v>10</v>
      </c>
    </row>
    <row r="19" spans="1:2" x14ac:dyDescent="0.35">
      <c r="A19" s="18">
        <v>412</v>
      </c>
      <c r="B19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017F7-C046-40AB-ABE4-9F5E12EDC226}">
  <dimension ref="A1:AB20"/>
  <sheetViews>
    <sheetView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Q35" sqref="Q35"/>
    </sheetView>
  </sheetViews>
  <sheetFormatPr defaultRowHeight="14.5" x14ac:dyDescent="0.35"/>
  <cols>
    <col min="1" max="6" width="20.54296875" customWidth="1"/>
    <col min="7" max="7" width="20.54296875" style="2" customWidth="1"/>
    <col min="8" max="11" width="20.54296875" customWidth="1"/>
    <col min="12" max="12" width="20.54296875" style="2" customWidth="1"/>
    <col min="13" max="16" width="20.54296875" customWidth="1"/>
    <col min="17" max="17" width="20.54296875" style="2" customWidth="1"/>
    <col min="18" max="21" width="20.54296875" customWidth="1"/>
    <col min="22" max="22" width="20.54296875" style="2" customWidth="1"/>
    <col min="23" max="26" width="20.54296875" customWidth="1"/>
    <col min="27" max="27" width="20.54296875" style="2" customWidth="1"/>
    <col min="28" max="30" width="20.54296875" customWidth="1"/>
  </cols>
  <sheetData>
    <row r="1" spans="1:28" s="2" customFormat="1" x14ac:dyDescent="0.35">
      <c r="A1" s="2" t="s">
        <v>0</v>
      </c>
      <c r="B1" s="2" t="s">
        <v>1</v>
      </c>
      <c r="C1" s="39" t="s">
        <v>2</v>
      </c>
      <c r="D1" s="39"/>
      <c r="E1" s="39"/>
      <c r="F1" s="39"/>
      <c r="G1" s="37"/>
      <c r="H1" s="39" t="s">
        <v>3</v>
      </c>
      <c r="I1" s="39"/>
      <c r="J1" s="39"/>
      <c r="K1" s="39"/>
      <c r="L1" s="37"/>
      <c r="M1" s="39" t="s">
        <v>4</v>
      </c>
      <c r="N1" s="39"/>
      <c r="O1" s="39"/>
      <c r="P1" s="39"/>
      <c r="Q1" s="37"/>
      <c r="R1" s="39" t="s">
        <v>5</v>
      </c>
      <c r="S1" s="39"/>
      <c r="T1" s="39"/>
      <c r="U1" s="39"/>
      <c r="V1" s="37"/>
      <c r="W1" s="39" t="s">
        <v>6</v>
      </c>
      <c r="X1" s="39"/>
      <c r="Y1" s="39"/>
      <c r="Z1" s="39"/>
    </row>
    <row r="2" spans="1:28" s="1" customFormat="1" ht="43.5" x14ac:dyDescent="0.35">
      <c r="B2" s="3" t="s">
        <v>7</v>
      </c>
      <c r="C2" s="1" t="s">
        <v>8</v>
      </c>
      <c r="D2" s="4" t="s">
        <v>9</v>
      </c>
      <c r="E2" s="4" t="s">
        <v>10</v>
      </c>
      <c r="F2" s="1" t="s">
        <v>11</v>
      </c>
      <c r="G2" s="3" t="s">
        <v>12</v>
      </c>
      <c r="H2" s="1" t="s">
        <v>13</v>
      </c>
      <c r="I2" s="4" t="s">
        <v>14</v>
      </c>
      <c r="J2" s="1" t="s">
        <v>15</v>
      </c>
      <c r="K2" s="4" t="s">
        <v>16</v>
      </c>
      <c r="L2" s="3" t="s">
        <v>12</v>
      </c>
      <c r="M2" s="1" t="s">
        <v>17</v>
      </c>
      <c r="N2" s="4" t="s">
        <v>18</v>
      </c>
      <c r="O2" s="4" t="s">
        <v>19</v>
      </c>
      <c r="P2" s="1" t="s">
        <v>20</v>
      </c>
      <c r="Q2" s="3" t="s">
        <v>12</v>
      </c>
      <c r="R2" s="4" t="s">
        <v>21</v>
      </c>
      <c r="S2" s="1" t="s">
        <v>22</v>
      </c>
      <c r="T2" s="4" t="s">
        <v>23</v>
      </c>
      <c r="U2" s="4" t="s">
        <v>24</v>
      </c>
      <c r="V2" s="3" t="s">
        <v>12</v>
      </c>
      <c r="W2" s="1" t="s">
        <v>25</v>
      </c>
      <c r="X2" s="1" t="s">
        <v>26</v>
      </c>
      <c r="Y2" s="1" t="s">
        <v>27</v>
      </c>
      <c r="Z2" s="4" t="s">
        <v>28</v>
      </c>
      <c r="AA2" s="3" t="s">
        <v>12</v>
      </c>
      <c r="AB2" s="1" t="s">
        <v>29</v>
      </c>
    </row>
    <row r="3" spans="1:28" s="8" customFormat="1" x14ac:dyDescent="0.35">
      <c r="A3" s="8">
        <v>110</v>
      </c>
      <c r="C3" s="8">
        <v>4</v>
      </c>
      <c r="D3" s="8">
        <v>2</v>
      </c>
      <c r="E3" s="8">
        <v>1</v>
      </c>
      <c r="F3" s="8">
        <v>5</v>
      </c>
      <c r="G3" s="7">
        <f t="shared" ref="G3:G20" si="0">(C3+(8-D3)+(8-E3)+F3)/4</f>
        <v>5.5</v>
      </c>
      <c r="H3" s="8">
        <v>5</v>
      </c>
      <c r="I3" s="8">
        <v>2</v>
      </c>
      <c r="J3" s="8">
        <v>7</v>
      </c>
      <c r="K3" s="8">
        <v>1</v>
      </c>
      <c r="L3" s="7">
        <f t="shared" ref="L3:L20" si="1">(H3+(8-I3)+J3+(8-K3))/4</f>
        <v>6.25</v>
      </c>
      <c r="M3" s="8">
        <v>7</v>
      </c>
      <c r="N3" s="8">
        <v>4</v>
      </c>
      <c r="O3" s="8">
        <v>2</v>
      </c>
      <c r="P3" s="8">
        <v>6</v>
      </c>
      <c r="Q3" s="7">
        <f t="shared" ref="Q3:Q20" si="2">(M3+(8-N3)+(8-O3)+P3)/4</f>
        <v>5.75</v>
      </c>
      <c r="R3" s="8">
        <v>1</v>
      </c>
      <c r="S3" s="8">
        <v>7</v>
      </c>
      <c r="T3" s="8">
        <v>1</v>
      </c>
      <c r="U3" s="8">
        <v>1</v>
      </c>
      <c r="V3" s="7">
        <f t="shared" ref="V3:V20" si="3">((8-R3)+S3+(8-T3)+(8-U3))/4</f>
        <v>7</v>
      </c>
      <c r="W3" s="8">
        <v>5</v>
      </c>
      <c r="X3" s="8">
        <v>5</v>
      </c>
      <c r="Y3" s="8">
        <v>5</v>
      </c>
      <c r="Z3" s="8">
        <v>6</v>
      </c>
      <c r="AA3" s="7">
        <f>(W3+X3+Y3+(8-Z3))/4</f>
        <v>4.25</v>
      </c>
      <c r="AB3" s="8">
        <f t="shared" ref="AB3" si="4">COUNTBLANK(C3:AA3)</f>
        <v>0</v>
      </c>
    </row>
    <row r="4" spans="1:28" s="8" customFormat="1" x14ac:dyDescent="0.35">
      <c r="A4" s="8">
        <v>202</v>
      </c>
      <c r="C4" s="8">
        <v>5</v>
      </c>
      <c r="D4" s="8">
        <v>2</v>
      </c>
      <c r="E4" s="8">
        <v>3</v>
      </c>
      <c r="F4" s="8">
        <v>5</v>
      </c>
      <c r="G4" s="7">
        <f t="shared" si="0"/>
        <v>5.25</v>
      </c>
      <c r="H4" s="8">
        <v>4</v>
      </c>
      <c r="I4" s="8">
        <v>1</v>
      </c>
      <c r="J4" s="8">
        <v>4</v>
      </c>
      <c r="K4" s="8">
        <v>2</v>
      </c>
      <c r="L4" s="7">
        <f t="shared" si="1"/>
        <v>5.25</v>
      </c>
      <c r="M4" s="8">
        <v>4</v>
      </c>
      <c r="N4" s="8">
        <v>4</v>
      </c>
      <c r="O4" s="8">
        <v>3</v>
      </c>
      <c r="P4" s="8">
        <v>3</v>
      </c>
      <c r="Q4" s="7">
        <f t="shared" si="2"/>
        <v>4</v>
      </c>
      <c r="R4" s="8">
        <v>1</v>
      </c>
      <c r="S4" s="8">
        <v>5</v>
      </c>
      <c r="T4" s="8">
        <v>3</v>
      </c>
      <c r="U4" s="8">
        <v>3</v>
      </c>
      <c r="V4" s="7">
        <f t="shared" si="3"/>
        <v>5.5</v>
      </c>
      <c r="W4" s="8">
        <v>4</v>
      </c>
      <c r="X4" s="8">
        <v>4</v>
      </c>
      <c r="Y4" s="8">
        <v>5</v>
      </c>
      <c r="Z4" s="8">
        <v>3</v>
      </c>
      <c r="AA4" s="7">
        <f t="shared" ref="AA4:AA20" si="5">(W4+X4+Y4+(8-Z4))/4</f>
        <v>4.5</v>
      </c>
    </row>
    <row r="5" spans="1:28" s="20" customFormat="1" x14ac:dyDescent="0.35">
      <c r="A5" s="20">
        <v>203</v>
      </c>
      <c r="C5" s="20">
        <v>5</v>
      </c>
      <c r="D5" s="20">
        <v>3</v>
      </c>
      <c r="E5" s="20">
        <v>3</v>
      </c>
      <c r="F5" s="20">
        <v>6</v>
      </c>
      <c r="G5" s="21">
        <f t="shared" si="0"/>
        <v>5.25</v>
      </c>
      <c r="H5" s="20">
        <v>6</v>
      </c>
      <c r="I5" s="20">
        <v>3</v>
      </c>
      <c r="J5" s="20">
        <v>6</v>
      </c>
      <c r="K5" s="20">
        <v>2</v>
      </c>
      <c r="L5" s="21">
        <f t="shared" si="1"/>
        <v>5.75</v>
      </c>
      <c r="M5" s="20">
        <v>7</v>
      </c>
      <c r="N5" s="20">
        <v>4</v>
      </c>
      <c r="O5" s="20">
        <v>2</v>
      </c>
      <c r="P5" s="20">
        <v>7</v>
      </c>
      <c r="Q5" s="21">
        <f t="shared" si="2"/>
        <v>6</v>
      </c>
      <c r="R5" s="20">
        <v>3</v>
      </c>
      <c r="S5" s="20">
        <v>7</v>
      </c>
      <c r="T5" s="20">
        <v>2</v>
      </c>
      <c r="U5" s="20">
        <v>3</v>
      </c>
      <c r="V5" s="21">
        <f t="shared" si="3"/>
        <v>5.75</v>
      </c>
      <c r="W5" s="20">
        <v>7</v>
      </c>
      <c r="X5" s="20">
        <v>7</v>
      </c>
      <c r="Y5" s="20">
        <v>7</v>
      </c>
      <c r="Z5" s="20">
        <v>4</v>
      </c>
      <c r="AA5" s="21">
        <f t="shared" si="5"/>
        <v>6.25</v>
      </c>
    </row>
    <row r="6" spans="1:28" s="8" customFormat="1" x14ac:dyDescent="0.35">
      <c r="A6" s="8">
        <v>205</v>
      </c>
      <c r="C6" s="8">
        <v>7</v>
      </c>
      <c r="D6" s="8">
        <v>2</v>
      </c>
      <c r="E6" s="8">
        <v>1</v>
      </c>
      <c r="F6" s="8">
        <v>6</v>
      </c>
      <c r="G6" s="7">
        <f t="shared" si="0"/>
        <v>6.5</v>
      </c>
      <c r="H6" s="8">
        <v>7</v>
      </c>
      <c r="I6" s="8">
        <v>1</v>
      </c>
      <c r="J6" s="8">
        <v>7</v>
      </c>
      <c r="K6" s="8">
        <v>1</v>
      </c>
      <c r="L6" s="7">
        <f t="shared" si="1"/>
        <v>7</v>
      </c>
      <c r="M6" s="8">
        <v>6</v>
      </c>
      <c r="N6" s="8">
        <v>2</v>
      </c>
      <c r="O6" s="8">
        <v>1</v>
      </c>
      <c r="P6" s="8">
        <v>5</v>
      </c>
      <c r="Q6" s="7">
        <f t="shared" si="2"/>
        <v>6</v>
      </c>
      <c r="R6" s="8">
        <v>1</v>
      </c>
      <c r="S6" s="8">
        <v>5</v>
      </c>
      <c r="T6" s="8">
        <v>4</v>
      </c>
      <c r="U6" s="8">
        <v>3</v>
      </c>
      <c r="V6" s="7">
        <f t="shared" si="3"/>
        <v>5.25</v>
      </c>
      <c r="W6" s="8">
        <v>5</v>
      </c>
      <c r="X6" s="8">
        <v>5</v>
      </c>
      <c r="Y6" s="8">
        <v>6</v>
      </c>
      <c r="Z6" s="8">
        <v>3</v>
      </c>
      <c r="AA6" s="7">
        <f t="shared" si="5"/>
        <v>5.25</v>
      </c>
    </row>
    <row r="7" spans="1:28" s="8" customFormat="1" x14ac:dyDescent="0.35">
      <c r="A7" s="8">
        <v>206</v>
      </c>
      <c r="C7" s="8">
        <v>4</v>
      </c>
      <c r="D7" s="8">
        <v>3</v>
      </c>
      <c r="E7" s="8">
        <v>3</v>
      </c>
      <c r="F7" s="8">
        <v>6</v>
      </c>
      <c r="G7" s="7">
        <f t="shared" si="0"/>
        <v>5</v>
      </c>
      <c r="H7" s="8">
        <v>4</v>
      </c>
      <c r="I7" s="8">
        <v>1</v>
      </c>
      <c r="J7" s="8">
        <v>5</v>
      </c>
      <c r="K7" s="8">
        <v>1</v>
      </c>
      <c r="L7" s="7">
        <f t="shared" si="1"/>
        <v>5.75</v>
      </c>
      <c r="M7" s="8">
        <v>6</v>
      </c>
      <c r="N7" s="8">
        <v>2</v>
      </c>
      <c r="O7" s="8">
        <v>2</v>
      </c>
      <c r="P7" s="8">
        <v>5</v>
      </c>
      <c r="Q7" s="7">
        <f t="shared" si="2"/>
        <v>5.75</v>
      </c>
      <c r="R7" s="8">
        <v>1</v>
      </c>
      <c r="S7" s="8">
        <v>5</v>
      </c>
      <c r="T7" s="8">
        <v>4</v>
      </c>
      <c r="U7" s="8">
        <v>3</v>
      </c>
      <c r="V7" s="7">
        <f t="shared" si="3"/>
        <v>5.25</v>
      </c>
      <c r="W7" s="8">
        <v>5</v>
      </c>
      <c r="X7" s="8">
        <v>6</v>
      </c>
      <c r="Y7" s="8">
        <v>7</v>
      </c>
      <c r="Z7" s="8">
        <v>3</v>
      </c>
      <c r="AA7" s="7">
        <f t="shared" si="5"/>
        <v>5.75</v>
      </c>
    </row>
    <row r="8" spans="1:28" s="8" customFormat="1" x14ac:dyDescent="0.35">
      <c r="A8" s="8">
        <v>208</v>
      </c>
      <c r="C8" s="8">
        <v>3</v>
      </c>
      <c r="D8" s="8">
        <v>3</v>
      </c>
      <c r="E8" s="8">
        <v>5</v>
      </c>
      <c r="F8" s="8">
        <v>4</v>
      </c>
      <c r="G8" s="7">
        <f t="shared" si="0"/>
        <v>3.75</v>
      </c>
      <c r="H8" s="8">
        <v>5</v>
      </c>
      <c r="I8" s="8">
        <v>3</v>
      </c>
      <c r="J8" s="8">
        <v>5</v>
      </c>
      <c r="K8" s="8">
        <v>5</v>
      </c>
      <c r="L8" s="7">
        <f t="shared" si="1"/>
        <v>4.5</v>
      </c>
      <c r="M8" s="8">
        <v>5</v>
      </c>
      <c r="N8" s="8">
        <v>5</v>
      </c>
      <c r="O8" s="8">
        <v>4</v>
      </c>
      <c r="P8" s="8">
        <v>4</v>
      </c>
      <c r="Q8" s="7">
        <f t="shared" si="2"/>
        <v>4</v>
      </c>
      <c r="R8" s="8">
        <v>4</v>
      </c>
      <c r="S8" s="8">
        <v>5</v>
      </c>
      <c r="T8" s="8">
        <v>5</v>
      </c>
      <c r="U8" s="8">
        <v>5</v>
      </c>
      <c r="V8" s="7">
        <f t="shared" si="3"/>
        <v>3.75</v>
      </c>
      <c r="W8" s="8">
        <v>3</v>
      </c>
      <c r="X8" s="8">
        <v>5</v>
      </c>
      <c r="Y8" s="8">
        <v>5</v>
      </c>
      <c r="Z8" s="8">
        <v>3</v>
      </c>
      <c r="AA8" s="7">
        <f t="shared" si="5"/>
        <v>4.5</v>
      </c>
    </row>
    <row r="9" spans="1:28" s="8" customFormat="1" x14ac:dyDescent="0.35">
      <c r="A9" s="19">
        <v>301</v>
      </c>
      <c r="C9" s="8">
        <v>5</v>
      </c>
      <c r="D9" s="8">
        <v>3</v>
      </c>
      <c r="E9" s="8">
        <v>3</v>
      </c>
      <c r="F9" s="8">
        <v>5</v>
      </c>
      <c r="G9" s="7">
        <f t="shared" si="0"/>
        <v>5</v>
      </c>
      <c r="H9" s="8">
        <v>7</v>
      </c>
      <c r="I9" s="8">
        <v>3</v>
      </c>
      <c r="J9" s="8">
        <v>7</v>
      </c>
      <c r="K9" s="8">
        <v>2</v>
      </c>
      <c r="L9" s="7">
        <f t="shared" si="1"/>
        <v>6.25</v>
      </c>
      <c r="M9" s="8">
        <v>7</v>
      </c>
      <c r="N9" s="8">
        <v>5</v>
      </c>
      <c r="O9" s="8">
        <v>2</v>
      </c>
      <c r="P9" s="8">
        <v>7</v>
      </c>
      <c r="Q9" s="7">
        <f t="shared" si="2"/>
        <v>5.75</v>
      </c>
      <c r="R9" s="8">
        <v>4</v>
      </c>
      <c r="S9" s="8">
        <v>6</v>
      </c>
      <c r="T9" s="8">
        <v>4</v>
      </c>
      <c r="U9" s="8">
        <v>2</v>
      </c>
      <c r="V9" s="7">
        <f t="shared" si="3"/>
        <v>5</v>
      </c>
      <c r="W9" s="8">
        <v>7</v>
      </c>
      <c r="X9" s="8">
        <v>4</v>
      </c>
      <c r="Y9" s="8">
        <v>7</v>
      </c>
      <c r="Z9" s="8">
        <v>2</v>
      </c>
      <c r="AA9" s="7">
        <f t="shared" si="5"/>
        <v>6</v>
      </c>
    </row>
    <row r="10" spans="1:28" s="8" customFormat="1" x14ac:dyDescent="0.35">
      <c r="A10" s="19">
        <v>401</v>
      </c>
      <c r="C10" s="8">
        <v>6</v>
      </c>
      <c r="D10" s="8">
        <v>3</v>
      </c>
      <c r="E10" s="8">
        <v>3</v>
      </c>
      <c r="F10" s="8">
        <v>6</v>
      </c>
      <c r="G10" s="7">
        <f t="shared" si="0"/>
        <v>5.5</v>
      </c>
      <c r="H10" s="8">
        <v>6</v>
      </c>
      <c r="I10" s="8">
        <v>2</v>
      </c>
      <c r="J10" s="8">
        <v>5</v>
      </c>
      <c r="K10" s="8">
        <v>4</v>
      </c>
      <c r="L10" s="7">
        <f t="shared" si="1"/>
        <v>5.25</v>
      </c>
      <c r="M10" s="8">
        <v>4</v>
      </c>
      <c r="N10" s="8">
        <v>6</v>
      </c>
      <c r="O10" s="8">
        <v>4</v>
      </c>
      <c r="P10" s="8">
        <v>2</v>
      </c>
      <c r="Q10" s="7">
        <f t="shared" si="2"/>
        <v>3</v>
      </c>
      <c r="R10" s="8">
        <v>2</v>
      </c>
      <c r="S10" s="8">
        <v>6</v>
      </c>
      <c r="T10" s="8">
        <v>3</v>
      </c>
      <c r="U10" s="8">
        <v>3</v>
      </c>
      <c r="V10" s="7">
        <f t="shared" si="3"/>
        <v>5.5</v>
      </c>
      <c r="W10" s="8">
        <v>4</v>
      </c>
      <c r="X10" s="8">
        <v>5</v>
      </c>
      <c r="Y10" s="8">
        <v>5</v>
      </c>
      <c r="Z10" s="8">
        <v>2</v>
      </c>
      <c r="AA10" s="7">
        <f t="shared" si="5"/>
        <v>5</v>
      </c>
    </row>
    <row r="11" spans="1:28" s="8" customFormat="1" x14ac:dyDescent="0.35">
      <c r="A11" s="19">
        <v>402</v>
      </c>
      <c r="C11" s="8">
        <v>5</v>
      </c>
      <c r="D11" s="8">
        <v>3</v>
      </c>
      <c r="E11" s="8">
        <v>2</v>
      </c>
      <c r="F11" s="8">
        <v>7</v>
      </c>
      <c r="G11" s="7">
        <f t="shared" si="0"/>
        <v>5.75</v>
      </c>
      <c r="H11" s="8">
        <v>6</v>
      </c>
      <c r="I11" s="8">
        <v>2</v>
      </c>
      <c r="J11" s="8">
        <v>7</v>
      </c>
      <c r="K11" s="8">
        <v>1</v>
      </c>
      <c r="L11" s="7">
        <f t="shared" si="1"/>
        <v>6.5</v>
      </c>
      <c r="M11" s="8">
        <v>7</v>
      </c>
      <c r="N11" s="8">
        <v>2</v>
      </c>
      <c r="O11" s="8">
        <v>2</v>
      </c>
      <c r="P11" s="8">
        <v>4</v>
      </c>
      <c r="Q11" s="7">
        <f t="shared" si="2"/>
        <v>5.75</v>
      </c>
      <c r="R11" s="8">
        <v>1</v>
      </c>
      <c r="S11" s="8">
        <v>6</v>
      </c>
      <c r="T11" s="8">
        <v>3</v>
      </c>
      <c r="U11" s="8">
        <v>2</v>
      </c>
      <c r="V11" s="7">
        <f t="shared" si="3"/>
        <v>6</v>
      </c>
      <c r="W11" s="8">
        <v>3</v>
      </c>
      <c r="X11" s="8">
        <v>5</v>
      </c>
      <c r="Y11" s="8">
        <v>3</v>
      </c>
      <c r="Z11" s="8">
        <v>3</v>
      </c>
      <c r="AA11" s="7">
        <f t="shared" si="5"/>
        <v>4</v>
      </c>
    </row>
    <row r="12" spans="1:28" s="8" customFormat="1" x14ac:dyDescent="0.35">
      <c r="A12" s="19">
        <v>403</v>
      </c>
      <c r="C12" s="8">
        <v>6</v>
      </c>
      <c r="D12" s="8">
        <v>2</v>
      </c>
      <c r="E12" s="8">
        <v>1</v>
      </c>
      <c r="F12" s="8">
        <v>6</v>
      </c>
      <c r="G12" s="7">
        <f t="shared" si="0"/>
        <v>6.25</v>
      </c>
      <c r="H12" s="8">
        <v>4</v>
      </c>
      <c r="I12" s="8">
        <v>2</v>
      </c>
      <c r="J12" s="8">
        <v>7</v>
      </c>
      <c r="K12" s="8">
        <v>2</v>
      </c>
      <c r="L12" s="7">
        <f t="shared" si="1"/>
        <v>5.75</v>
      </c>
      <c r="M12" s="8">
        <v>5</v>
      </c>
      <c r="N12" s="8">
        <v>5</v>
      </c>
      <c r="O12" s="8">
        <v>2</v>
      </c>
      <c r="P12" s="8">
        <v>6</v>
      </c>
      <c r="Q12" s="7">
        <f t="shared" si="2"/>
        <v>5</v>
      </c>
      <c r="R12" s="8">
        <v>2</v>
      </c>
      <c r="S12" s="8">
        <v>3</v>
      </c>
      <c r="T12" s="8">
        <v>4</v>
      </c>
      <c r="U12" s="8">
        <v>3</v>
      </c>
      <c r="V12" s="7">
        <f t="shared" si="3"/>
        <v>4.5</v>
      </c>
      <c r="W12" s="8">
        <v>5</v>
      </c>
      <c r="X12" s="8">
        <v>6</v>
      </c>
      <c r="Y12" s="8">
        <v>5</v>
      </c>
      <c r="Z12" s="8">
        <v>2</v>
      </c>
      <c r="AA12" s="21">
        <f t="shared" si="5"/>
        <v>5.5</v>
      </c>
    </row>
    <row r="13" spans="1:28" s="8" customFormat="1" x14ac:dyDescent="0.35">
      <c r="A13" s="19">
        <v>404</v>
      </c>
      <c r="C13" s="8">
        <v>3</v>
      </c>
      <c r="D13" s="8">
        <v>5</v>
      </c>
      <c r="E13" s="8">
        <v>4</v>
      </c>
      <c r="F13" s="8">
        <v>4</v>
      </c>
      <c r="G13" s="7">
        <f t="shared" si="0"/>
        <v>3.5</v>
      </c>
      <c r="H13" s="8">
        <v>6</v>
      </c>
      <c r="I13" s="8">
        <v>4</v>
      </c>
      <c r="J13" s="8">
        <v>6</v>
      </c>
      <c r="K13" s="8">
        <v>2</v>
      </c>
      <c r="L13" s="7">
        <f t="shared" si="1"/>
        <v>5.5</v>
      </c>
      <c r="M13" s="8">
        <v>5</v>
      </c>
      <c r="N13" s="8">
        <v>5</v>
      </c>
      <c r="O13" s="8">
        <v>5</v>
      </c>
      <c r="P13" s="8">
        <v>4</v>
      </c>
      <c r="Q13" s="7">
        <f t="shared" si="2"/>
        <v>3.75</v>
      </c>
      <c r="R13" s="8">
        <v>4</v>
      </c>
      <c r="S13" s="8">
        <v>6</v>
      </c>
      <c r="T13" s="8">
        <v>5</v>
      </c>
      <c r="U13" s="8">
        <v>4</v>
      </c>
      <c r="V13" s="7">
        <f t="shared" si="3"/>
        <v>4.25</v>
      </c>
      <c r="W13" s="8">
        <v>4</v>
      </c>
      <c r="X13" s="8">
        <v>4</v>
      </c>
      <c r="Y13" s="8">
        <v>4</v>
      </c>
      <c r="Z13" s="8">
        <v>3</v>
      </c>
      <c r="AA13" s="7">
        <f t="shared" si="5"/>
        <v>4.25</v>
      </c>
    </row>
    <row r="14" spans="1:28" s="8" customFormat="1" x14ac:dyDescent="0.35">
      <c r="A14" s="19">
        <v>405</v>
      </c>
      <c r="C14" s="8">
        <v>4</v>
      </c>
      <c r="D14" s="8">
        <v>1</v>
      </c>
      <c r="E14" s="8">
        <v>2</v>
      </c>
      <c r="F14" s="8">
        <v>7</v>
      </c>
      <c r="G14" s="7">
        <f t="shared" si="0"/>
        <v>6</v>
      </c>
      <c r="H14" s="8">
        <v>4</v>
      </c>
      <c r="I14" s="8">
        <v>2</v>
      </c>
      <c r="J14" s="8">
        <v>6</v>
      </c>
      <c r="K14" s="8">
        <v>3</v>
      </c>
      <c r="L14" s="7">
        <f t="shared" si="1"/>
        <v>5.25</v>
      </c>
      <c r="M14" s="8">
        <v>5</v>
      </c>
      <c r="N14" s="8">
        <v>3</v>
      </c>
      <c r="O14" s="8">
        <v>2</v>
      </c>
      <c r="P14" s="8">
        <v>5</v>
      </c>
      <c r="Q14" s="7">
        <f t="shared" si="2"/>
        <v>5.25</v>
      </c>
      <c r="R14" s="8">
        <v>1</v>
      </c>
      <c r="S14" s="8">
        <v>4</v>
      </c>
      <c r="T14" s="8">
        <v>2</v>
      </c>
      <c r="U14" s="8">
        <v>4</v>
      </c>
      <c r="V14" s="7">
        <f t="shared" si="3"/>
        <v>5.25</v>
      </c>
      <c r="W14" s="8">
        <v>5</v>
      </c>
      <c r="X14" s="8">
        <v>5</v>
      </c>
      <c r="Y14" s="8">
        <v>7</v>
      </c>
      <c r="Z14" s="8">
        <v>2</v>
      </c>
      <c r="AA14" s="7">
        <f t="shared" si="5"/>
        <v>5.75</v>
      </c>
    </row>
    <row r="15" spans="1:28" s="8" customFormat="1" x14ac:dyDescent="0.35">
      <c r="A15" s="19">
        <v>407</v>
      </c>
      <c r="G15" s="7">
        <f t="shared" si="0"/>
        <v>4</v>
      </c>
      <c r="L15" s="7">
        <f t="shared" si="1"/>
        <v>4</v>
      </c>
      <c r="Q15" s="7">
        <f t="shared" si="2"/>
        <v>4</v>
      </c>
      <c r="V15" s="7">
        <f t="shared" si="3"/>
        <v>6</v>
      </c>
      <c r="AA15" s="7">
        <f t="shared" si="5"/>
        <v>2</v>
      </c>
    </row>
    <row r="16" spans="1:28" s="8" customFormat="1" x14ac:dyDescent="0.35">
      <c r="A16" s="19">
        <v>408</v>
      </c>
      <c r="C16" s="8">
        <v>7</v>
      </c>
      <c r="D16" s="8">
        <v>2</v>
      </c>
      <c r="E16" s="8">
        <v>1</v>
      </c>
      <c r="F16" s="8">
        <v>7</v>
      </c>
      <c r="G16" s="7">
        <f t="shared" si="0"/>
        <v>6.75</v>
      </c>
      <c r="H16" s="8">
        <v>7</v>
      </c>
      <c r="I16" s="8">
        <v>1</v>
      </c>
      <c r="J16" s="8">
        <v>6</v>
      </c>
      <c r="K16" s="8">
        <v>2</v>
      </c>
      <c r="L16" s="7">
        <f t="shared" si="1"/>
        <v>6.5</v>
      </c>
      <c r="M16" s="8">
        <v>5</v>
      </c>
      <c r="N16" s="8">
        <v>5</v>
      </c>
      <c r="O16" s="8">
        <v>1</v>
      </c>
      <c r="P16" s="8">
        <v>5</v>
      </c>
      <c r="Q16" s="7">
        <f t="shared" si="2"/>
        <v>5</v>
      </c>
      <c r="R16" s="8">
        <v>1</v>
      </c>
      <c r="S16" s="8">
        <v>7</v>
      </c>
      <c r="T16" s="8">
        <v>3</v>
      </c>
      <c r="U16" s="8">
        <v>3</v>
      </c>
      <c r="V16" s="7">
        <f t="shared" si="3"/>
        <v>6</v>
      </c>
      <c r="W16" s="8">
        <v>5</v>
      </c>
      <c r="X16" s="8">
        <v>7</v>
      </c>
      <c r="Y16" s="8">
        <v>4</v>
      </c>
      <c r="Z16" s="8">
        <v>3</v>
      </c>
      <c r="AA16" s="7">
        <f t="shared" si="5"/>
        <v>5.25</v>
      </c>
    </row>
    <row r="17" spans="1:27" s="8" customFormat="1" x14ac:dyDescent="0.35">
      <c r="A17" s="19">
        <v>409</v>
      </c>
      <c r="C17" s="8">
        <v>3</v>
      </c>
      <c r="D17" s="8">
        <v>4</v>
      </c>
      <c r="E17" s="8">
        <v>3</v>
      </c>
      <c r="F17" s="8">
        <v>4</v>
      </c>
      <c r="G17" s="7">
        <f t="shared" si="0"/>
        <v>4</v>
      </c>
      <c r="H17" s="8">
        <v>6</v>
      </c>
      <c r="I17" s="8">
        <v>3</v>
      </c>
      <c r="J17" s="8">
        <v>6</v>
      </c>
      <c r="K17" s="8">
        <v>3</v>
      </c>
      <c r="L17" s="7">
        <f t="shared" si="1"/>
        <v>5.5</v>
      </c>
      <c r="M17" s="8">
        <v>7</v>
      </c>
      <c r="N17" s="8">
        <v>2</v>
      </c>
      <c r="O17" s="8">
        <v>1</v>
      </c>
      <c r="P17" s="8">
        <v>7</v>
      </c>
      <c r="Q17" s="7">
        <f t="shared" si="2"/>
        <v>6.75</v>
      </c>
      <c r="R17" s="8">
        <v>1</v>
      </c>
      <c r="S17" s="8">
        <v>6</v>
      </c>
      <c r="T17" s="8">
        <v>2</v>
      </c>
      <c r="U17" s="8">
        <v>6</v>
      </c>
      <c r="V17" s="7">
        <f t="shared" si="3"/>
        <v>5.25</v>
      </c>
      <c r="W17" s="8">
        <v>3</v>
      </c>
      <c r="X17" s="8">
        <v>4</v>
      </c>
      <c r="Y17" s="8">
        <v>6</v>
      </c>
      <c r="Z17" s="8">
        <v>2</v>
      </c>
      <c r="AA17" s="21">
        <f t="shared" si="5"/>
        <v>4.75</v>
      </c>
    </row>
    <row r="18" spans="1:27" s="8" customFormat="1" x14ac:dyDescent="0.35">
      <c r="A18" s="19">
        <v>410</v>
      </c>
      <c r="C18" s="8">
        <v>4</v>
      </c>
      <c r="D18" s="8">
        <v>5</v>
      </c>
      <c r="E18" s="8">
        <v>1</v>
      </c>
      <c r="F18" s="8">
        <v>3</v>
      </c>
      <c r="G18" s="7">
        <f t="shared" si="0"/>
        <v>4.25</v>
      </c>
      <c r="H18" s="8">
        <v>5</v>
      </c>
      <c r="I18" s="8">
        <v>1</v>
      </c>
      <c r="J18" s="8">
        <v>6</v>
      </c>
      <c r="K18" s="8">
        <v>1</v>
      </c>
      <c r="L18" s="7">
        <f t="shared" si="1"/>
        <v>6.25</v>
      </c>
      <c r="M18" s="8">
        <v>5</v>
      </c>
      <c r="N18" s="8">
        <v>2</v>
      </c>
      <c r="O18" s="8">
        <v>1</v>
      </c>
      <c r="P18" s="8">
        <v>2</v>
      </c>
      <c r="Q18" s="7">
        <f t="shared" si="2"/>
        <v>5</v>
      </c>
      <c r="R18" s="8">
        <v>1</v>
      </c>
      <c r="S18" s="8">
        <v>6</v>
      </c>
      <c r="T18" s="8">
        <v>2</v>
      </c>
      <c r="U18" s="8">
        <v>1</v>
      </c>
      <c r="V18" s="7">
        <f t="shared" si="3"/>
        <v>6.5</v>
      </c>
      <c r="W18" s="8">
        <v>3</v>
      </c>
      <c r="X18" s="8">
        <v>3</v>
      </c>
      <c r="Y18" s="8">
        <v>5</v>
      </c>
      <c r="Z18" s="8">
        <v>2</v>
      </c>
      <c r="AA18" s="7">
        <f t="shared" si="5"/>
        <v>4.25</v>
      </c>
    </row>
    <row r="19" spans="1:27" s="8" customFormat="1" x14ac:dyDescent="0.35">
      <c r="A19" s="19">
        <v>411</v>
      </c>
      <c r="C19" s="8">
        <v>5</v>
      </c>
      <c r="D19" s="8">
        <v>3</v>
      </c>
      <c r="E19" s="8">
        <v>3</v>
      </c>
      <c r="F19" s="8">
        <v>5</v>
      </c>
      <c r="G19" s="7">
        <f t="shared" si="0"/>
        <v>5</v>
      </c>
      <c r="H19" s="8">
        <v>5</v>
      </c>
      <c r="I19" s="8">
        <v>3</v>
      </c>
      <c r="J19" s="8">
        <v>7</v>
      </c>
      <c r="K19" s="8">
        <v>1</v>
      </c>
      <c r="L19" s="7">
        <f t="shared" si="1"/>
        <v>6</v>
      </c>
      <c r="M19" s="8">
        <v>4</v>
      </c>
      <c r="N19" s="8">
        <v>5</v>
      </c>
      <c r="O19" s="8">
        <v>1</v>
      </c>
      <c r="P19" s="8">
        <v>4</v>
      </c>
      <c r="Q19" s="7">
        <f t="shared" si="2"/>
        <v>4.5</v>
      </c>
      <c r="R19" s="8">
        <v>1</v>
      </c>
      <c r="S19" s="8">
        <v>5</v>
      </c>
      <c r="T19" s="8">
        <v>2</v>
      </c>
      <c r="U19" s="8">
        <v>1</v>
      </c>
      <c r="V19" s="7">
        <f t="shared" si="3"/>
        <v>6.25</v>
      </c>
      <c r="W19" s="8">
        <v>5</v>
      </c>
      <c r="X19" s="8">
        <v>5</v>
      </c>
      <c r="Y19" s="8">
        <v>4</v>
      </c>
      <c r="Z19" s="8">
        <v>4</v>
      </c>
      <c r="AA19" s="7">
        <f t="shared" si="5"/>
        <v>4.5</v>
      </c>
    </row>
    <row r="20" spans="1:27" s="8" customFormat="1" x14ac:dyDescent="0.35">
      <c r="A20" s="24">
        <v>412</v>
      </c>
      <c r="C20" s="8">
        <v>3</v>
      </c>
      <c r="D20" s="8">
        <v>3</v>
      </c>
      <c r="E20" s="8">
        <v>3</v>
      </c>
      <c r="F20" s="8">
        <v>3</v>
      </c>
      <c r="G20" s="7">
        <f t="shared" si="0"/>
        <v>4</v>
      </c>
      <c r="H20" s="8">
        <v>3</v>
      </c>
      <c r="I20" s="8">
        <v>3</v>
      </c>
      <c r="J20" s="8">
        <v>5</v>
      </c>
      <c r="K20" s="8">
        <v>2</v>
      </c>
      <c r="L20" s="7">
        <f t="shared" si="1"/>
        <v>4.75</v>
      </c>
      <c r="M20" s="8">
        <v>6</v>
      </c>
      <c r="N20" s="8">
        <v>3</v>
      </c>
      <c r="O20" s="8">
        <v>1</v>
      </c>
      <c r="P20" s="8">
        <v>3</v>
      </c>
      <c r="Q20" s="7">
        <f t="shared" si="2"/>
        <v>5.25</v>
      </c>
      <c r="R20" s="8">
        <v>1</v>
      </c>
      <c r="S20" s="8">
        <v>4</v>
      </c>
      <c r="T20" s="8">
        <v>3</v>
      </c>
      <c r="U20" s="8">
        <v>3</v>
      </c>
      <c r="V20" s="7">
        <f t="shared" si="3"/>
        <v>5.25</v>
      </c>
      <c r="W20" s="8">
        <v>5</v>
      </c>
      <c r="X20" s="8">
        <v>3</v>
      </c>
      <c r="Y20" s="8">
        <v>3</v>
      </c>
      <c r="Z20" s="8">
        <v>2</v>
      </c>
      <c r="AA20" s="7">
        <f t="shared" si="5"/>
        <v>4.25</v>
      </c>
    </row>
  </sheetData>
  <mergeCells count="5">
    <mergeCell ref="C1:F1"/>
    <mergeCell ref="H1:K1"/>
    <mergeCell ref="M1:P1"/>
    <mergeCell ref="R1:U1"/>
    <mergeCell ref="W1:Z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849AE-57F6-4337-BDDE-201D563CF962}">
  <dimension ref="A1:S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37" sqref="M37"/>
    </sheetView>
  </sheetViews>
  <sheetFormatPr defaultRowHeight="14.5" x14ac:dyDescent="0.35"/>
  <cols>
    <col min="1" max="18" width="20.54296875" customWidth="1"/>
    <col min="19" max="19" width="20.54296875" style="9" customWidth="1"/>
    <col min="20" max="27" width="20.54296875" customWidth="1"/>
  </cols>
  <sheetData>
    <row r="1" spans="1:19" s="5" customFormat="1" ht="29" x14ac:dyDescent="0.35">
      <c r="A1" s="5" t="s">
        <v>0</v>
      </c>
      <c r="B1" s="5" t="s">
        <v>30</v>
      </c>
      <c r="C1" s="5" t="s">
        <v>31</v>
      </c>
      <c r="D1" s="5" t="s">
        <v>32</v>
      </c>
      <c r="E1" s="5" t="s">
        <v>33</v>
      </c>
      <c r="F1" s="5" t="s">
        <v>34</v>
      </c>
      <c r="G1" s="5" t="s">
        <v>35</v>
      </c>
      <c r="H1" s="5" t="s">
        <v>36</v>
      </c>
      <c r="I1" s="5" t="s">
        <v>37</v>
      </c>
      <c r="J1" s="5" t="s">
        <v>148</v>
      </c>
      <c r="K1" s="5" t="s">
        <v>38</v>
      </c>
      <c r="L1" s="5" t="s">
        <v>39</v>
      </c>
      <c r="M1" s="5" t="s">
        <v>40</v>
      </c>
      <c r="N1" s="5" t="s">
        <v>41</v>
      </c>
      <c r="O1" s="5" t="s">
        <v>42</v>
      </c>
      <c r="P1" s="5" t="s">
        <v>43</v>
      </c>
      <c r="Q1" s="5" t="s">
        <v>44</v>
      </c>
      <c r="R1" s="5" t="s">
        <v>45</v>
      </c>
      <c r="S1" s="10" t="s">
        <v>46</v>
      </c>
    </row>
    <row r="2" spans="1:19" x14ac:dyDescent="0.35">
      <c r="A2">
        <v>110</v>
      </c>
      <c r="B2">
        <v>2</v>
      </c>
      <c r="C2">
        <v>7</v>
      </c>
      <c r="D2">
        <v>2</v>
      </c>
      <c r="E2">
        <v>3</v>
      </c>
      <c r="F2">
        <v>3</v>
      </c>
      <c r="G2">
        <v>3</v>
      </c>
      <c r="H2">
        <v>6</v>
      </c>
      <c r="I2">
        <v>3</v>
      </c>
      <c r="J2">
        <v>0</v>
      </c>
      <c r="K2">
        <v>0</v>
      </c>
      <c r="L2">
        <v>0</v>
      </c>
      <c r="M2">
        <v>0</v>
      </c>
      <c r="N2">
        <v>2</v>
      </c>
      <c r="Q2">
        <f>SUM(B2:P2)</f>
        <v>31</v>
      </c>
      <c r="R2">
        <v>1</v>
      </c>
      <c r="S2" s="14">
        <v>1.7083333333333336E-2</v>
      </c>
    </row>
    <row r="3" spans="1:19" x14ac:dyDescent="0.35">
      <c r="A3">
        <v>202</v>
      </c>
      <c r="Q3">
        <f t="shared" ref="Q3:Q17" si="0">SUM(B3:P3)</f>
        <v>0</v>
      </c>
      <c r="S3" s="14"/>
    </row>
    <row r="4" spans="1:19" x14ac:dyDescent="0.35">
      <c r="A4">
        <v>203</v>
      </c>
      <c r="B4">
        <v>0</v>
      </c>
      <c r="C4">
        <v>2</v>
      </c>
      <c r="D4">
        <v>2</v>
      </c>
      <c r="E4">
        <v>1</v>
      </c>
      <c r="F4">
        <v>0</v>
      </c>
      <c r="G4">
        <v>2</v>
      </c>
      <c r="H4">
        <v>2</v>
      </c>
      <c r="I4">
        <v>3</v>
      </c>
      <c r="J4">
        <v>1</v>
      </c>
      <c r="K4">
        <v>0</v>
      </c>
      <c r="L4">
        <v>4</v>
      </c>
      <c r="M4">
        <v>1</v>
      </c>
      <c r="N4">
        <v>1</v>
      </c>
      <c r="O4">
        <v>0</v>
      </c>
      <c r="P4">
        <v>0</v>
      </c>
      <c r="Q4">
        <f t="shared" si="0"/>
        <v>19</v>
      </c>
      <c r="R4">
        <v>1</v>
      </c>
      <c r="S4" s="14">
        <v>7.7083333333333335E-3</v>
      </c>
    </row>
    <row r="5" spans="1:19" x14ac:dyDescent="0.35">
      <c r="A5">
        <v>205</v>
      </c>
      <c r="Q5">
        <f t="shared" si="0"/>
        <v>0</v>
      </c>
      <c r="S5" s="14"/>
    </row>
    <row r="6" spans="1:19" x14ac:dyDescent="0.35">
      <c r="A6">
        <v>206</v>
      </c>
      <c r="Q6">
        <f t="shared" si="0"/>
        <v>0</v>
      </c>
      <c r="S6" s="14"/>
    </row>
    <row r="7" spans="1:19" x14ac:dyDescent="0.35">
      <c r="A7">
        <v>208</v>
      </c>
      <c r="S7" s="14">
        <v>1.2662037037037039E-2</v>
      </c>
    </row>
    <row r="8" spans="1:19" x14ac:dyDescent="0.35">
      <c r="A8" s="19">
        <v>301</v>
      </c>
      <c r="Q8">
        <f t="shared" si="0"/>
        <v>0</v>
      </c>
      <c r="S8" s="14"/>
    </row>
    <row r="9" spans="1:19" x14ac:dyDescent="0.35">
      <c r="A9" s="19">
        <v>401</v>
      </c>
      <c r="Q9">
        <f t="shared" si="0"/>
        <v>0</v>
      </c>
      <c r="S9" s="14"/>
    </row>
    <row r="10" spans="1:19" x14ac:dyDescent="0.35">
      <c r="A10" s="19">
        <v>402</v>
      </c>
      <c r="Q10">
        <f t="shared" si="0"/>
        <v>0</v>
      </c>
      <c r="S10" s="14"/>
    </row>
    <row r="11" spans="1:19" x14ac:dyDescent="0.35">
      <c r="A11" s="19">
        <v>403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1</v>
      </c>
      <c r="O11">
        <v>0</v>
      </c>
      <c r="P11">
        <v>0</v>
      </c>
      <c r="Q11">
        <f t="shared" si="0"/>
        <v>4</v>
      </c>
      <c r="R11">
        <v>1</v>
      </c>
      <c r="S11" s="14">
        <v>3.645833333333333E-3</v>
      </c>
    </row>
    <row r="12" spans="1:19" x14ac:dyDescent="0.35">
      <c r="A12" s="19">
        <v>404</v>
      </c>
      <c r="N12">
        <v>1</v>
      </c>
      <c r="O12">
        <v>1</v>
      </c>
      <c r="Q12">
        <f t="shared" si="0"/>
        <v>2</v>
      </c>
      <c r="R12">
        <v>2</v>
      </c>
      <c r="S12" s="14">
        <v>1.59375E-2</v>
      </c>
    </row>
    <row r="13" spans="1:19" x14ac:dyDescent="0.35">
      <c r="A13" s="19">
        <v>405</v>
      </c>
      <c r="Q13">
        <f t="shared" si="0"/>
        <v>0</v>
      </c>
      <c r="S13" s="14"/>
    </row>
    <row r="14" spans="1:19" x14ac:dyDescent="0.35">
      <c r="A14" s="19">
        <v>407</v>
      </c>
      <c r="Q14">
        <f t="shared" si="0"/>
        <v>0</v>
      </c>
      <c r="S14" s="14"/>
    </row>
    <row r="15" spans="1:19" x14ac:dyDescent="0.35">
      <c r="A15" s="19">
        <v>408</v>
      </c>
      <c r="Q15">
        <f t="shared" si="0"/>
        <v>0</v>
      </c>
      <c r="R15">
        <v>1</v>
      </c>
      <c r="S15" s="14">
        <v>2.0138888888888888E-3</v>
      </c>
    </row>
    <row r="16" spans="1:19" x14ac:dyDescent="0.35">
      <c r="A16" s="19">
        <v>409</v>
      </c>
      <c r="Q16">
        <f t="shared" si="0"/>
        <v>0</v>
      </c>
      <c r="S16" s="14"/>
    </row>
    <row r="17" spans="1:19" x14ac:dyDescent="0.35">
      <c r="A17" s="19">
        <v>410</v>
      </c>
      <c r="Q17">
        <f t="shared" si="0"/>
        <v>0</v>
      </c>
      <c r="S17" s="14"/>
    </row>
    <row r="18" spans="1:19" x14ac:dyDescent="0.35">
      <c r="A18" s="19">
        <v>411</v>
      </c>
    </row>
    <row r="19" spans="1:19" x14ac:dyDescent="0.35">
      <c r="A19" s="19">
        <v>412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DB381-BCC1-47D9-97C7-6E1A37AEF60E}">
  <dimension ref="A1:R19"/>
  <sheetViews>
    <sheetView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A3" sqref="A3:XFD3"/>
    </sheetView>
  </sheetViews>
  <sheetFormatPr defaultRowHeight="14.5" x14ac:dyDescent="0.35"/>
  <cols>
    <col min="1" max="17" width="20.54296875" customWidth="1"/>
    <col min="18" max="18" width="20.54296875" style="14" customWidth="1"/>
    <col min="19" max="28" width="20.54296875" customWidth="1"/>
  </cols>
  <sheetData>
    <row r="1" spans="1:18" s="5" customFormat="1" ht="29" x14ac:dyDescent="0.35">
      <c r="A1" s="5" t="s">
        <v>0</v>
      </c>
      <c r="B1" s="5" t="s">
        <v>47</v>
      </c>
      <c r="C1" s="5" t="s">
        <v>48</v>
      </c>
      <c r="D1" s="5" t="s">
        <v>49</v>
      </c>
      <c r="E1" s="5" t="s">
        <v>50</v>
      </c>
      <c r="F1" s="5" t="s">
        <v>51</v>
      </c>
      <c r="G1" s="5" t="s">
        <v>52</v>
      </c>
      <c r="H1" s="5" t="s">
        <v>53</v>
      </c>
      <c r="I1" s="5" t="s">
        <v>54</v>
      </c>
      <c r="J1" s="5" t="s">
        <v>55</v>
      </c>
      <c r="K1" s="5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" t="s">
        <v>44</v>
      </c>
      <c r="Q1" s="5" t="s">
        <v>45</v>
      </c>
      <c r="R1" s="15" t="s">
        <v>46</v>
      </c>
    </row>
    <row r="2" spans="1:18" x14ac:dyDescent="0.35">
      <c r="A2">
        <v>110</v>
      </c>
    </row>
    <row r="3" spans="1:18" x14ac:dyDescent="0.35">
      <c r="A3">
        <v>202</v>
      </c>
      <c r="B3">
        <v>1</v>
      </c>
      <c r="C3">
        <v>3</v>
      </c>
      <c r="D3">
        <v>0</v>
      </c>
      <c r="E3">
        <v>0</v>
      </c>
      <c r="F3">
        <v>7</v>
      </c>
      <c r="G3">
        <v>5</v>
      </c>
      <c r="H3">
        <v>4</v>
      </c>
      <c r="I3">
        <v>1</v>
      </c>
      <c r="J3">
        <v>2</v>
      </c>
      <c r="K3">
        <v>0</v>
      </c>
      <c r="L3">
        <v>3</v>
      </c>
      <c r="M3">
        <v>1</v>
      </c>
      <c r="N3">
        <v>6</v>
      </c>
      <c r="O3">
        <v>0</v>
      </c>
      <c r="P3">
        <f>SUM(B3:O3)</f>
        <v>33</v>
      </c>
      <c r="Q3">
        <v>2</v>
      </c>
      <c r="R3" s="14">
        <v>1.7453703703703704E-2</v>
      </c>
    </row>
    <row r="4" spans="1:18" x14ac:dyDescent="0.35">
      <c r="A4">
        <v>203</v>
      </c>
      <c r="P4">
        <f t="shared" ref="P4:P16" si="0">SUM(B4:O4)</f>
        <v>0</v>
      </c>
    </row>
    <row r="5" spans="1:18" x14ac:dyDescent="0.35">
      <c r="A5">
        <v>205</v>
      </c>
      <c r="P5">
        <f t="shared" si="0"/>
        <v>0</v>
      </c>
    </row>
    <row r="6" spans="1:18" x14ac:dyDescent="0.35">
      <c r="A6">
        <v>206</v>
      </c>
      <c r="P6">
        <f t="shared" si="0"/>
        <v>0</v>
      </c>
    </row>
    <row r="7" spans="1:18" x14ac:dyDescent="0.35">
      <c r="A7">
        <v>208</v>
      </c>
      <c r="P7">
        <f t="shared" si="0"/>
        <v>0</v>
      </c>
    </row>
    <row r="8" spans="1:18" x14ac:dyDescent="0.35">
      <c r="A8" s="19">
        <v>301</v>
      </c>
      <c r="P8">
        <f t="shared" si="0"/>
        <v>0</v>
      </c>
    </row>
    <row r="9" spans="1:18" x14ac:dyDescent="0.35">
      <c r="A9" s="19">
        <v>401</v>
      </c>
      <c r="P9">
        <f t="shared" si="0"/>
        <v>0</v>
      </c>
    </row>
    <row r="10" spans="1:18" x14ac:dyDescent="0.35">
      <c r="A10" s="19">
        <v>402</v>
      </c>
      <c r="I10">
        <v>1</v>
      </c>
      <c r="J10">
        <v>5</v>
      </c>
      <c r="P10">
        <f t="shared" si="0"/>
        <v>6</v>
      </c>
      <c r="R10" s="14">
        <v>1.1122685185185185E-2</v>
      </c>
    </row>
    <row r="11" spans="1:18" x14ac:dyDescent="0.35">
      <c r="A11" s="19">
        <v>403</v>
      </c>
      <c r="P11">
        <f t="shared" si="0"/>
        <v>0</v>
      </c>
    </row>
    <row r="12" spans="1:18" x14ac:dyDescent="0.35">
      <c r="A12" s="19">
        <v>404</v>
      </c>
      <c r="P12">
        <f t="shared" si="0"/>
        <v>0</v>
      </c>
    </row>
    <row r="13" spans="1:18" x14ac:dyDescent="0.35">
      <c r="A13" s="19">
        <v>405</v>
      </c>
      <c r="P13">
        <f t="shared" si="0"/>
        <v>0</v>
      </c>
    </row>
    <row r="14" spans="1:18" x14ac:dyDescent="0.35">
      <c r="A14" s="19">
        <v>407</v>
      </c>
      <c r="P14">
        <f t="shared" si="0"/>
        <v>0</v>
      </c>
    </row>
    <row r="15" spans="1:18" x14ac:dyDescent="0.35">
      <c r="A15" s="19">
        <v>408</v>
      </c>
      <c r="P15">
        <f t="shared" si="0"/>
        <v>0</v>
      </c>
    </row>
    <row r="16" spans="1:18" x14ac:dyDescent="0.35">
      <c r="A16" s="19">
        <v>409</v>
      </c>
      <c r="P16">
        <f t="shared" si="0"/>
        <v>0</v>
      </c>
    </row>
    <row r="17" spans="1:1" x14ac:dyDescent="0.35">
      <c r="A17" s="19">
        <v>410</v>
      </c>
    </row>
    <row r="18" spans="1:1" x14ac:dyDescent="0.35">
      <c r="A18" s="19">
        <v>411</v>
      </c>
    </row>
    <row r="19" spans="1:1" x14ac:dyDescent="0.35">
      <c r="A19" s="19">
        <v>412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C7A0C-0B64-4A6E-9969-C5A1A40B3551}">
  <dimension ref="A1:T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6" sqref="J26"/>
    </sheetView>
  </sheetViews>
  <sheetFormatPr defaultRowHeight="14.5" x14ac:dyDescent="0.35"/>
  <cols>
    <col min="1" max="2" width="20.54296875" customWidth="1"/>
    <col min="3" max="3" width="20.54296875" style="9" customWidth="1"/>
    <col min="4" max="6" width="20.54296875" customWidth="1"/>
    <col min="7" max="17" width="10.7265625" customWidth="1"/>
    <col min="18" max="31" width="20.54296875" customWidth="1"/>
  </cols>
  <sheetData>
    <row r="1" spans="1:20" ht="43.5" x14ac:dyDescent="0.35">
      <c r="A1" s="5" t="s">
        <v>0</v>
      </c>
      <c r="B1" t="s">
        <v>45</v>
      </c>
      <c r="C1" s="14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s="5" t="s">
        <v>76</v>
      </c>
      <c r="T1" t="s">
        <v>77</v>
      </c>
    </row>
    <row r="2" spans="1:20" x14ac:dyDescent="0.35">
      <c r="A2">
        <v>110</v>
      </c>
      <c r="B2">
        <v>1</v>
      </c>
      <c r="C2" s="14">
        <v>3.7499999999999999E-2</v>
      </c>
      <c r="D2">
        <v>200</v>
      </c>
      <c r="E2">
        <v>200</v>
      </c>
      <c r="F2">
        <v>0</v>
      </c>
      <c r="G2">
        <v>200</v>
      </c>
      <c r="H2">
        <v>3238</v>
      </c>
      <c r="Q2">
        <f t="shared" ref="Q2:Q8" si="0">H2+J2+L2+N2+P2</f>
        <v>3238</v>
      </c>
      <c r="R2">
        <v>4714</v>
      </c>
    </row>
    <row r="3" spans="1:20" x14ac:dyDescent="0.35">
      <c r="A3">
        <v>202</v>
      </c>
      <c r="B3">
        <v>2</v>
      </c>
      <c r="C3" s="14">
        <v>2.7129629629629632E-2</v>
      </c>
      <c r="D3">
        <v>210</v>
      </c>
      <c r="E3">
        <v>210</v>
      </c>
      <c r="F3">
        <v>0</v>
      </c>
      <c r="G3">
        <v>80</v>
      </c>
      <c r="H3">
        <v>1285</v>
      </c>
      <c r="I3">
        <v>210</v>
      </c>
      <c r="J3">
        <v>1055</v>
      </c>
      <c r="Q3">
        <f t="shared" si="0"/>
        <v>2340</v>
      </c>
      <c r="R3">
        <v>3848</v>
      </c>
    </row>
    <row r="4" spans="1:20" x14ac:dyDescent="0.35">
      <c r="A4">
        <v>203</v>
      </c>
      <c r="B4">
        <v>2</v>
      </c>
      <c r="C4" s="14">
        <v>3.5914351851851857E-2</v>
      </c>
      <c r="D4">
        <v>210</v>
      </c>
      <c r="E4">
        <v>210</v>
      </c>
      <c r="F4">
        <v>0</v>
      </c>
      <c r="G4">
        <v>125</v>
      </c>
      <c r="H4">
        <v>1576</v>
      </c>
      <c r="I4">
        <v>210</v>
      </c>
      <c r="J4">
        <v>1527</v>
      </c>
      <c r="Q4">
        <f t="shared" si="0"/>
        <v>3103</v>
      </c>
      <c r="R4">
        <v>3769</v>
      </c>
    </row>
    <row r="5" spans="1:20" x14ac:dyDescent="0.35">
      <c r="A5">
        <v>205</v>
      </c>
      <c r="B5">
        <v>4</v>
      </c>
      <c r="C5" s="14">
        <v>6.5729166666666672E-2</v>
      </c>
      <c r="D5">
        <v>220</v>
      </c>
      <c r="E5">
        <v>220</v>
      </c>
      <c r="F5">
        <v>0</v>
      </c>
      <c r="G5">
        <v>130</v>
      </c>
      <c r="H5">
        <v>2200</v>
      </c>
      <c r="I5">
        <v>120</v>
      </c>
      <c r="J5">
        <v>1038</v>
      </c>
      <c r="K5">
        <v>220</v>
      </c>
      <c r="L5">
        <v>1300</v>
      </c>
      <c r="M5">
        <v>210</v>
      </c>
      <c r="N5">
        <v>1141</v>
      </c>
      <c r="Q5">
        <f t="shared" si="0"/>
        <v>5679</v>
      </c>
      <c r="R5">
        <v>5679</v>
      </c>
    </row>
    <row r="6" spans="1:20" x14ac:dyDescent="0.35">
      <c r="A6">
        <v>206</v>
      </c>
      <c r="B6">
        <v>3</v>
      </c>
      <c r="C6" s="14">
        <v>4.8483796296296296E-2</v>
      </c>
      <c r="D6">
        <v>200</v>
      </c>
      <c r="E6">
        <v>200</v>
      </c>
      <c r="F6">
        <v>0</v>
      </c>
      <c r="G6">
        <v>50</v>
      </c>
      <c r="H6">
        <v>813</v>
      </c>
      <c r="I6">
        <v>120</v>
      </c>
      <c r="J6">
        <v>2315</v>
      </c>
      <c r="K6">
        <v>200</v>
      </c>
      <c r="L6">
        <v>1061</v>
      </c>
      <c r="Q6">
        <f t="shared" si="0"/>
        <v>4189</v>
      </c>
      <c r="R6">
        <v>4189</v>
      </c>
    </row>
    <row r="7" spans="1:20" x14ac:dyDescent="0.35">
      <c r="A7">
        <v>208</v>
      </c>
      <c r="B7">
        <v>1</v>
      </c>
      <c r="C7" s="14">
        <v>3.2824074074074075E-2</v>
      </c>
      <c r="D7">
        <v>115</v>
      </c>
      <c r="E7">
        <v>120</v>
      </c>
      <c r="F7">
        <v>5</v>
      </c>
      <c r="G7">
        <v>115</v>
      </c>
      <c r="H7">
        <v>2836</v>
      </c>
      <c r="Q7">
        <f t="shared" si="0"/>
        <v>2836</v>
      </c>
      <c r="R7">
        <v>2836</v>
      </c>
    </row>
    <row r="8" spans="1:20" x14ac:dyDescent="0.35">
      <c r="A8" s="19">
        <v>301</v>
      </c>
      <c r="B8">
        <v>1</v>
      </c>
      <c r="C8" s="14">
        <v>1.4826388888888889E-2</v>
      </c>
      <c r="D8">
        <v>45</v>
      </c>
      <c r="E8">
        <v>50</v>
      </c>
      <c r="F8">
        <v>5</v>
      </c>
      <c r="G8">
        <v>45</v>
      </c>
      <c r="H8">
        <v>1281</v>
      </c>
      <c r="Q8">
        <f t="shared" si="0"/>
        <v>1281</v>
      </c>
      <c r="R8">
        <v>1281</v>
      </c>
    </row>
    <row r="9" spans="1:20" x14ac:dyDescent="0.35">
      <c r="A9" s="19">
        <v>401</v>
      </c>
      <c r="B9">
        <v>4</v>
      </c>
      <c r="C9" s="14">
        <v>0.14460648148148147</v>
      </c>
      <c r="D9">
        <v>190</v>
      </c>
      <c r="E9">
        <v>200</v>
      </c>
      <c r="F9">
        <v>10</v>
      </c>
      <c r="G9" s="28">
        <v>125</v>
      </c>
      <c r="H9" s="28">
        <v>8370</v>
      </c>
      <c r="I9">
        <v>140</v>
      </c>
      <c r="J9">
        <v>1132</v>
      </c>
      <c r="K9">
        <v>130</v>
      </c>
      <c r="L9">
        <v>1031</v>
      </c>
      <c r="M9">
        <v>80</v>
      </c>
      <c r="N9">
        <v>935</v>
      </c>
      <c r="O9">
        <v>190</v>
      </c>
      <c r="P9">
        <v>1026</v>
      </c>
      <c r="Q9">
        <f>J9+L9+N9+P9</f>
        <v>4124</v>
      </c>
      <c r="R9">
        <v>4124</v>
      </c>
    </row>
    <row r="10" spans="1:20" x14ac:dyDescent="0.35">
      <c r="A10" s="19">
        <v>402</v>
      </c>
      <c r="B10">
        <v>4</v>
      </c>
      <c r="C10" s="14">
        <v>0.18166666666666667</v>
      </c>
      <c r="D10">
        <v>85</v>
      </c>
      <c r="E10">
        <v>85</v>
      </c>
      <c r="F10">
        <v>0</v>
      </c>
      <c r="G10">
        <v>55</v>
      </c>
      <c r="H10">
        <v>1680</v>
      </c>
      <c r="I10" s="28">
        <v>70</v>
      </c>
      <c r="J10" s="28">
        <v>10000</v>
      </c>
      <c r="K10">
        <v>60</v>
      </c>
      <c r="L10">
        <v>1109</v>
      </c>
      <c r="M10">
        <v>85</v>
      </c>
      <c r="N10">
        <v>1956</v>
      </c>
      <c r="O10">
        <v>80</v>
      </c>
      <c r="P10">
        <v>945</v>
      </c>
      <c r="Q10">
        <f>H10+L10+N10+P10</f>
        <v>5690</v>
      </c>
      <c r="R10">
        <v>6651</v>
      </c>
    </row>
    <row r="11" spans="1:20" x14ac:dyDescent="0.35">
      <c r="A11" s="19">
        <v>403</v>
      </c>
      <c r="B11">
        <v>5</v>
      </c>
      <c r="C11" s="14">
        <v>0.10053240740740742</v>
      </c>
      <c r="D11">
        <v>200</v>
      </c>
      <c r="E11">
        <v>200</v>
      </c>
      <c r="F11">
        <v>0</v>
      </c>
      <c r="G11">
        <v>60</v>
      </c>
      <c r="H11">
        <v>2249</v>
      </c>
      <c r="I11">
        <v>40</v>
      </c>
      <c r="J11">
        <v>1492</v>
      </c>
      <c r="K11">
        <v>190</v>
      </c>
      <c r="L11">
        <v>2112</v>
      </c>
      <c r="M11">
        <v>180</v>
      </c>
      <c r="N11">
        <v>1061</v>
      </c>
      <c r="O11">
        <v>200</v>
      </c>
      <c r="P11">
        <v>794</v>
      </c>
      <c r="Q11">
        <f>H11+J11+L11+N11+P11</f>
        <v>7708</v>
      </c>
      <c r="R11">
        <v>7708</v>
      </c>
    </row>
    <row r="12" spans="1:20" x14ac:dyDescent="0.35">
      <c r="A12" s="19">
        <v>404</v>
      </c>
      <c r="B12">
        <v>2</v>
      </c>
      <c r="C12" s="14">
        <v>5.3240740740740734E-2</v>
      </c>
      <c r="D12">
        <v>220</v>
      </c>
      <c r="E12">
        <v>220</v>
      </c>
      <c r="F12">
        <v>0</v>
      </c>
      <c r="G12">
        <v>130</v>
      </c>
      <c r="H12">
        <v>2555</v>
      </c>
      <c r="I12">
        <v>220</v>
      </c>
      <c r="J12">
        <v>2045</v>
      </c>
      <c r="Q12">
        <f t="shared" ref="Q12:Q19" si="1">H12+J12+L12+N12+P12</f>
        <v>4600</v>
      </c>
      <c r="R12">
        <v>4600</v>
      </c>
    </row>
    <row r="13" spans="1:20" x14ac:dyDescent="0.35">
      <c r="A13" s="19">
        <v>405</v>
      </c>
      <c r="B13">
        <v>1</v>
      </c>
      <c r="C13" s="14">
        <v>2.1574074074074075E-2</v>
      </c>
      <c r="D13">
        <v>220</v>
      </c>
      <c r="E13">
        <v>220</v>
      </c>
      <c r="F13">
        <v>0</v>
      </c>
      <c r="G13">
        <v>220</v>
      </c>
      <c r="H13">
        <v>1853</v>
      </c>
      <c r="Q13">
        <f t="shared" si="1"/>
        <v>1853</v>
      </c>
      <c r="R13">
        <v>1853</v>
      </c>
    </row>
    <row r="14" spans="1:20" x14ac:dyDescent="0.35">
      <c r="A14" s="19">
        <v>407</v>
      </c>
      <c r="B14">
        <v>3</v>
      </c>
      <c r="C14" s="14">
        <v>5.8715277777777776E-2</v>
      </c>
      <c r="D14">
        <v>190</v>
      </c>
      <c r="E14">
        <v>190</v>
      </c>
      <c r="F14">
        <v>0</v>
      </c>
      <c r="G14">
        <v>185</v>
      </c>
      <c r="H14">
        <v>3017</v>
      </c>
      <c r="I14">
        <v>185</v>
      </c>
      <c r="J14">
        <v>1148</v>
      </c>
      <c r="K14">
        <v>190</v>
      </c>
      <c r="L14">
        <v>908</v>
      </c>
      <c r="Q14">
        <f t="shared" si="1"/>
        <v>5073</v>
      </c>
      <c r="R14">
        <v>5073</v>
      </c>
    </row>
    <row r="15" spans="1:20" x14ac:dyDescent="0.35">
      <c r="A15" s="19">
        <v>408</v>
      </c>
      <c r="B15">
        <v>1</v>
      </c>
      <c r="C15" s="14">
        <v>1.1261574074074071E-2</v>
      </c>
      <c r="D15">
        <v>190</v>
      </c>
      <c r="E15">
        <v>200</v>
      </c>
      <c r="F15">
        <v>10</v>
      </c>
      <c r="G15">
        <v>-75</v>
      </c>
      <c r="H15">
        <v>1080</v>
      </c>
      <c r="I15">
        <v>15</v>
      </c>
      <c r="J15">
        <v>984</v>
      </c>
      <c r="K15">
        <v>205</v>
      </c>
      <c r="L15">
        <v>5089</v>
      </c>
      <c r="Q15">
        <f t="shared" si="1"/>
        <v>7153</v>
      </c>
      <c r="R15">
        <v>7153</v>
      </c>
    </row>
    <row r="16" spans="1:20" x14ac:dyDescent="0.35">
      <c r="A16" s="19">
        <v>409</v>
      </c>
      <c r="B16">
        <v>2</v>
      </c>
      <c r="C16" s="14">
        <v>4.2303240740740738E-2</v>
      </c>
      <c r="D16">
        <v>80</v>
      </c>
      <c r="E16">
        <v>80</v>
      </c>
      <c r="F16">
        <v>0</v>
      </c>
      <c r="G16">
        <v>80</v>
      </c>
      <c r="H16">
        <v>3167</v>
      </c>
      <c r="I16">
        <v>80</v>
      </c>
      <c r="J16">
        <v>488</v>
      </c>
      <c r="Q16">
        <f t="shared" si="1"/>
        <v>3655</v>
      </c>
      <c r="R16">
        <v>3655</v>
      </c>
    </row>
    <row r="17" spans="1:18" x14ac:dyDescent="0.35">
      <c r="A17" s="24">
        <v>410</v>
      </c>
      <c r="B17">
        <v>4</v>
      </c>
      <c r="C17" s="14">
        <v>6.2442129629629632E-2</v>
      </c>
      <c r="D17">
        <v>170</v>
      </c>
      <c r="E17">
        <v>170</v>
      </c>
      <c r="F17">
        <v>0</v>
      </c>
      <c r="G17">
        <v>170</v>
      </c>
      <c r="H17">
        <v>2678</v>
      </c>
      <c r="I17">
        <v>140</v>
      </c>
      <c r="J17">
        <v>938</v>
      </c>
      <c r="K17">
        <v>150</v>
      </c>
      <c r="L17">
        <v>983</v>
      </c>
      <c r="M17">
        <v>170</v>
      </c>
      <c r="N17">
        <v>796</v>
      </c>
      <c r="Q17">
        <f t="shared" si="1"/>
        <v>5395</v>
      </c>
      <c r="R17">
        <v>5395</v>
      </c>
    </row>
    <row r="18" spans="1:18" x14ac:dyDescent="0.35">
      <c r="A18" s="19">
        <v>411</v>
      </c>
      <c r="B18">
        <v>4</v>
      </c>
      <c r="C18" s="14">
        <v>8.2430555555555562E-2</v>
      </c>
      <c r="D18">
        <v>65</v>
      </c>
      <c r="E18">
        <v>70</v>
      </c>
      <c r="F18">
        <v>5</v>
      </c>
      <c r="G18">
        <v>35</v>
      </c>
      <c r="H18">
        <v>2397</v>
      </c>
      <c r="I18">
        <v>65</v>
      </c>
      <c r="J18">
        <v>1817</v>
      </c>
      <c r="K18">
        <v>140</v>
      </c>
      <c r="L18">
        <v>1748</v>
      </c>
      <c r="M18">
        <v>150</v>
      </c>
      <c r="N18">
        <v>1160</v>
      </c>
      <c r="Q18">
        <f t="shared" si="1"/>
        <v>7122</v>
      </c>
      <c r="R18">
        <v>7122</v>
      </c>
    </row>
    <row r="19" spans="1:18" x14ac:dyDescent="0.35">
      <c r="A19" s="19">
        <v>412</v>
      </c>
      <c r="B19">
        <v>1</v>
      </c>
      <c r="C19" s="14">
        <v>3.0868055555555555E-2</v>
      </c>
      <c r="D19">
        <v>130</v>
      </c>
      <c r="E19">
        <v>130</v>
      </c>
      <c r="F19">
        <v>0</v>
      </c>
      <c r="G19">
        <v>130</v>
      </c>
      <c r="H19">
        <v>2667</v>
      </c>
      <c r="Q19">
        <f t="shared" si="1"/>
        <v>2667</v>
      </c>
      <c r="R19">
        <v>2667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C296-796A-41AE-9F27-744EF6779E5E}">
  <dimension ref="A1:N39"/>
  <sheetViews>
    <sheetView workbookViewId="0">
      <selection activeCell="N2" sqref="N2"/>
    </sheetView>
  </sheetViews>
  <sheetFormatPr defaultRowHeight="14.5" x14ac:dyDescent="0.35"/>
  <cols>
    <col min="1" max="1" width="22.1796875" customWidth="1"/>
    <col min="2" max="9" width="7.7265625" customWidth="1"/>
    <col min="10" max="14" width="10.7265625" customWidth="1"/>
  </cols>
  <sheetData>
    <row r="1" spans="1:14" ht="58" x14ac:dyDescent="0.35">
      <c r="A1" s="5" t="s">
        <v>0</v>
      </c>
      <c r="B1" s="5">
        <v>0</v>
      </c>
      <c r="C1" s="29" t="s">
        <v>78</v>
      </c>
      <c r="D1" s="29" t="s">
        <v>79</v>
      </c>
      <c r="E1" s="29" t="s">
        <v>80</v>
      </c>
      <c r="F1" s="29" t="s">
        <v>81</v>
      </c>
      <c r="G1" s="29" t="s">
        <v>82</v>
      </c>
      <c r="H1" s="29" t="s">
        <v>83</v>
      </c>
      <c r="I1" s="29" t="s">
        <v>61</v>
      </c>
      <c r="J1" s="5" t="s">
        <v>84</v>
      </c>
      <c r="K1" s="5" t="s">
        <v>85</v>
      </c>
      <c r="L1" s="5" t="s">
        <v>150</v>
      </c>
      <c r="M1" s="5" t="s">
        <v>86</v>
      </c>
      <c r="N1" s="5" t="s">
        <v>87</v>
      </c>
    </row>
    <row r="2" spans="1:14" x14ac:dyDescent="0.35">
      <c r="A2" s="30" t="s">
        <v>88</v>
      </c>
      <c r="B2" s="5">
        <v>0</v>
      </c>
      <c r="C2" s="5">
        <v>200</v>
      </c>
      <c r="D2" s="5"/>
      <c r="E2" s="5"/>
      <c r="F2" s="5"/>
      <c r="G2" s="5"/>
      <c r="H2" s="5">
        <f>COUNT(C2:G2)</f>
        <v>1</v>
      </c>
      <c r="I2" s="5"/>
      <c r="J2" s="31">
        <f>SLOPE(B3:G3,B2:G2)</f>
        <v>16.190000000000001</v>
      </c>
      <c r="K2" s="32">
        <f>INTERCEPT(B3:G3,B2:G2)</f>
        <v>-2.2737367544323206E-13</v>
      </c>
      <c r="L2" s="33">
        <f>(220*J2+K2)/60</f>
        <v>59.363333333333337</v>
      </c>
      <c r="M2" s="34">
        <f>L2-(C2*J2+K2)/60</f>
        <v>5.3966666666666683</v>
      </c>
      <c r="N2" s="34">
        <f>220/L2</f>
        <v>3.7059913526868433</v>
      </c>
    </row>
    <row r="3" spans="1:14" x14ac:dyDescent="0.35">
      <c r="A3" s="30" t="s">
        <v>89</v>
      </c>
      <c r="B3" s="5">
        <v>0</v>
      </c>
      <c r="C3" s="5">
        <v>3238</v>
      </c>
      <c r="D3" s="5"/>
      <c r="E3" s="5"/>
      <c r="F3" s="5"/>
      <c r="G3" s="5"/>
      <c r="H3" s="5"/>
      <c r="I3" s="5">
        <v>3238</v>
      </c>
      <c r="J3" s="31"/>
      <c r="K3" s="32"/>
      <c r="L3" s="33"/>
      <c r="M3" s="34"/>
      <c r="N3" s="34"/>
    </row>
    <row r="4" spans="1:14" x14ac:dyDescent="0.35">
      <c r="A4" s="30" t="s">
        <v>90</v>
      </c>
      <c r="B4" s="5">
        <v>0</v>
      </c>
      <c r="C4" s="5">
        <v>80</v>
      </c>
      <c r="D4" s="5">
        <v>210</v>
      </c>
      <c r="E4" s="5"/>
      <c r="F4" s="5"/>
      <c r="G4" s="5"/>
      <c r="H4" s="5">
        <f t="shared" ref="H4" si="0">COUNT(C4:G4)</f>
        <v>2</v>
      </c>
      <c r="I4" s="5"/>
      <c r="J4" s="31">
        <f>SLOPE(B5:G5,B4:G4)</f>
        <v>10.850890207715134</v>
      </c>
      <c r="K4" s="32">
        <f>INTERCEPT(B5:G5,B4:G4)</f>
        <v>159.41394658753688</v>
      </c>
      <c r="L4" s="33">
        <f>(220*J4+K4)/60</f>
        <v>42.443496538081106</v>
      </c>
      <c r="M4" s="34">
        <f>L4-(D4*J4+K4)/60</f>
        <v>1.8084817012858565</v>
      </c>
      <c r="N4" s="34">
        <f>220/L4</f>
        <v>5.1833618326570203</v>
      </c>
    </row>
    <row r="5" spans="1:14" x14ac:dyDescent="0.35">
      <c r="A5" s="30" t="s">
        <v>91</v>
      </c>
      <c r="B5" s="5">
        <v>0</v>
      </c>
      <c r="C5" s="5">
        <v>1285</v>
      </c>
      <c r="D5" s="5">
        <f>1055+C5</f>
        <v>2340</v>
      </c>
      <c r="E5" s="5"/>
      <c r="F5" s="5"/>
      <c r="G5" s="5"/>
      <c r="H5" s="5"/>
      <c r="I5" s="5">
        <f>D5</f>
        <v>2340</v>
      </c>
      <c r="J5" s="31"/>
      <c r="K5" s="32"/>
      <c r="L5" s="33"/>
      <c r="M5" s="34"/>
      <c r="N5" s="34"/>
    </row>
    <row r="6" spans="1:14" x14ac:dyDescent="0.35">
      <c r="A6" s="30" t="s">
        <v>92</v>
      </c>
      <c r="B6" s="5">
        <v>0</v>
      </c>
      <c r="C6" s="5">
        <v>125</v>
      </c>
      <c r="D6" s="5">
        <v>210</v>
      </c>
      <c r="E6" s="5"/>
      <c r="F6" s="5"/>
      <c r="G6" s="5"/>
      <c r="H6" s="5">
        <f t="shared" ref="H6" si="1">COUNT(C6:G6)</f>
        <v>2</v>
      </c>
      <c r="I6" s="5"/>
      <c r="J6" s="31">
        <f>SLOPE(B7:G7,B6:G6)</f>
        <v>14.614264376400298</v>
      </c>
      <c r="K6" s="32">
        <f t="shared" ref="K6" si="2">INTERCEPT(B7:G7,B6:G6)</f>
        <v>-72.259522031366487</v>
      </c>
      <c r="L6" s="33">
        <f t="shared" ref="L6" si="3">(220*J6+K6)/60</f>
        <v>52.381310679611651</v>
      </c>
      <c r="M6" s="34">
        <f>L6-(D6*J6+K6)/60</f>
        <v>2.4357107294000571</v>
      </c>
      <c r="N6" s="34">
        <f t="shared" ref="N6" si="4">220/L6</f>
        <v>4.1999712711585602</v>
      </c>
    </row>
    <row r="7" spans="1:14" x14ac:dyDescent="0.35">
      <c r="A7" s="30" t="s">
        <v>93</v>
      </c>
      <c r="B7" s="5">
        <v>0</v>
      </c>
      <c r="C7" s="5">
        <v>1576</v>
      </c>
      <c r="D7" s="5">
        <f>1527+C7</f>
        <v>3103</v>
      </c>
      <c r="E7" s="5"/>
      <c r="F7" s="5"/>
      <c r="G7" s="5"/>
      <c r="H7" s="5"/>
      <c r="I7" s="5">
        <f>D7</f>
        <v>3103</v>
      </c>
      <c r="J7" s="31"/>
      <c r="K7" s="32"/>
      <c r="L7" s="33"/>
      <c r="M7" s="34"/>
      <c r="N7" s="34"/>
    </row>
    <row r="8" spans="1:14" x14ac:dyDescent="0.35">
      <c r="A8" s="30" t="s">
        <v>94</v>
      </c>
      <c r="B8" s="5">
        <v>0</v>
      </c>
      <c r="C8" s="5">
        <v>130</v>
      </c>
      <c r="D8" s="5">
        <v>120</v>
      </c>
      <c r="E8" s="5">
        <v>220</v>
      </c>
      <c r="F8" s="5">
        <v>210</v>
      </c>
      <c r="G8" s="5"/>
      <c r="H8" s="5">
        <f t="shared" ref="H8" si="5">COUNT(C8:G8)</f>
        <v>4</v>
      </c>
      <c r="I8" s="5"/>
      <c r="J8" s="31">
        <f>SLOPE(B9:G9,B8:G8)</f>
        <v>23.513090676883781</v>
      </c>
      <c r="K8" s="32">
        <f t="shared" ref="K8" si="6">INTERCEPT(B9:G9,B8:G8)</f>
        <v>-66.780332056194311</v>
      </c>
      <c r="L8" s="33">
        <f t="shared" ref="L8" si="7">(220*J8+K8)/60</f>
        <v>85.101660280970634</v>
      </c>
      <c r="M8" s="34">
        <f>L8-(F8*J8+K8)/60</f>
        <v>3.9188484461473081</v>
      </c>
      <c r="N8" s="34">
        <f t="shared" ref="N8" si="8">220/L8</f>
        <v>2.5851434540013742</v>
      </c>
    </row>
    <row r="9" spans="1:14" x14ac:dyDescent="0.35">
      <c r="A9" s="30" t="s">
        <v>95</v>
      </c>
      <c r="B9" s="5">
        <v>0</v>
      </c>
      <c r="C9" s="5">
        <v>2200</v>
      </c>
      <c r="D9" s="5">
        <f>1038+C9</f>
        <v>3238</v>
      </c>
      <c r="E9" s="5">
        <f>D9+1300</f>
        <v>4538</v>
      </c>
      <c r="F9" s="5">
        <f>E9+1141</f>
        <v>5679</v>
      </c>
      <c r="G9" s="5"/>
      <c r="H9" s="5"/>
      <c r="I9" s="5">
        <f>F9</f>
        <v>5679</v>
      </c>
      <c r="J9" s="31"/>
      <c r="K9" s="32"/>
      <c r="L9" s="33"/>
      <c r="M9" s="34"/>
      <c r="N9" s="34"/>
    </row>
    <row r="10" spans="1:14" x14ac:dyDescent="0.35">
      <c r="A10" s="30" t="s">
        <v>96</v>
      </c>
      <c r="B10" s="5">
        <v>0</v>
      </c>
      <c r="C10" s="5">
        <v>50</v>
      </c>
      <c r="D10" s="5">
        <v>120</v>
      </c>
      <c r="E10" s="5">
        <v>200</v>
      </c>
      <c r="F10" s="5"/>
      <c r="G10" s="5"/>
      <c r="H10" s="5">
        <f t="shared" ref="H10" si="9">COUNT(C10:G10)</f>
        <v>3</v>
      </c>
      <c r="I10" s="5"/>
      <c r="J10" s="31">
        <f>SLOPE(B11:G11,B10:G10)</f>
        <v>22.129437706725469</v>
      </c>
      <c r="K10" s="32">
        <f t="shared" ref="K10:K20" si="10">INTERCEPT(B11:G11,B10:G10)</f>
        <v>-14.472987872105932</v>
      </c>
      <c r="L10" s="33">
        <f t="shared" ref="L10:L12" si="11">(220*J10+K10)/60</f>
        <v>80.900055126791628</v>
      </c>
      <c r="M10" s="34">
        <f>L10-(E10*J10+K10)/60</f>
        <v>7.3764792355751752</v>
      </c>
      <c r="N10" s="34">
        <f t="shared" ref="N10:N12" si="12">220/L10</f>
        <v>2.7194048218533626</v>
      </c>
    </row>
    <row r="11" spans="1:14" x14ac:dyDescent="0.35">
      <c r="A11" s="30" t="s">
        <v>97</v>
      </c>
      <c r="B11" s="5">
        <v>0</v>
      </c>
      <c r="C11" s="5">
        <v>813</v>
      </c>
      <c r="D11" s="5">
        <f>C11+2315</f>
        <v>3128</v>
      </c>
      <c r="E11" s="5">
        <f>D11+1061</f>
        <v>4189</v>
      </c>
      <c r="F11" s="5"/>
      <c r="G11" s="5"/>
      <c r="H11" s="5"/>
      <c r="I11" s="5">
        <f>E11</f>
        <v>4189</v>
      </c>
      <c r="J11" s="31"/>
      <c r="K11" s="32"/>
      <c r="L11" s="33"/>
      <c r="M11" s="34"/>
      <c r="N11" s="34"/>
    </row>
    <row r="12" spans="1:14" x14ac:dyDescent="0.35">
      <c r="A12" s="30" t="s">
        <v>98</v>
      </c>
      <c r="B12" s="5">
        <v>0</v>
      </c>
      <c r="C12" s="5">
        <v>115</v>
      </c>
      <c r="D12" s="5"/>
      <c r="E12" s="5"/>
      <c r="F12" s="5"/>
      <c r="G12" s="5"/>
      <c r="H12" s="5">
        <f t="shared" ref="H12" si="13">COUNT(C12:G12)</f>
        <v>1</v>
      </c>
      <c r="I12" s="5"/>
      <c r="J12" s="31">
        <f>SLOPE(B13:G13,B12:G12)</f>
        <v>24.660869565217393</v>
      </c>
      <c r="K12" s="32">
        <f t="shared" si="10"/>
        <v>0</v>
      </c>
      <c r="L12" s="33">
        <f t="shared" si="11"/>
        <v>90.423188405797106</v>
      </c>
      <c r="M12" s="34">
        <f>L12-(C12*J12+K12)/60</f>
        <v>43.15652173913044</v>
      </c>
      <c r="N12" s="34">
        <f t="shared" si="12"/>
        <v>2.4330042313117066</v>
      </c>
    </row>
    <row r="13" spans="1:14" x14ac:dyDescent="0.35">
      <c r="A13" s="30" t="s">
        <v>99</v>
      </c>
      <c r="B13" s="5">
        <v>0</v>
      </c>
      <c r="C13" s="5">
        <v>2836</v>
      </c>
      <c r="D13" s="5"/>
      <c r="E13" s="5"/>
      <c r="F13" s="5"/>
      <c r="G13" s="5"/>
      <c r="H13" s="5"/>
      <c r="I13" s="5">
        <f>C13</f>
        <v>2836</v>
      </c>
      <c r="J13" s="31"/>
      <c r="K13" s="32"/>
      <c r="L13" s="33"/>
      <c r="M13" s="34"/>
      <c r="N13" s="34"/>
    </row>
    <row r="14" spans="1:14" x14ac:dyDescent="0.35">
      <c r="A14" s="30" t="s">
        <v>100</v>
      </c>
      <c r="B14" s="5">
        <v>0</v>
      </c>
      <c r="C14" s="5">
        <v>45</v>
      </c>
      <c r="D14" s="5"/>
      <c r="E14" s="5"/>
      <c r="F14" s="5"/>
      <c r="G14" s="5"/>
      <c r="H14" s="5">
        <f t="shared" ref="H14" si="14">COUNT(C14:G14)</f>
        <v>1</v>
      </c>
      <c r="I14" s="5"/>
      <c r="J14" s="31">
        <f>SLOPE(B15:G15,B14:G14)</f>
        <v>28.466666666666665</v>
      </c>
      <c r="K14" s="32">
        <f t="shared" si="10"/>
        <v>0</v>
      </c>
      <c r="L14" s="33">
        <f t="shared" ref="L14" si="15">(220*J14+K14)/60</f>
        <v>104.37777777777777</v>
      </c>
      <c r="M14" s="34">
        <f>L14-(D14*J14+K14)/60</f>
        <v>104.37777777777777</v>
      </c>
      <c r="N14" s="34">
        <f t="shared" ref="N14" si="16">220/L14</f>
        <v>2.1077283372365341</v>
      </c>
    </row>
    <row r="15" spans="1:14" x14ac:dyDescent="0.35">
      <c r="A15" s="30" t="s">
        <v>101</v>
      </c>
      <c r="B15" s="5">
        <v>0</v>
      </c>
      <c r="C15" s="5">
        <v>1281</v>
      </c>
      <c r="D15" s="5"/>
      <c r="E15" s="5"/>
      <c r="F15" s="5"/>
      <c r="G15" s="5"/>
      <c r="H15" s="5"/>
      <c r="I15" s="5">
        <f>C15</f>
        <v>1281</v>
      </c>
      <c r="J15" s="31"/>
      <c r="K15" s="32"/>
      <c r="L15" s="33"/>
      <c r="M15" s="34"/>
      <c r="N15" s="34"/>
    </row>
    <row r="16" spans="1:14" x14ac:dyDescent="0.35">
      <c r="A16" s="30" t="s">
        <v>102</v>
      </c>
      <c r="B16" s="5">
        <v>0</v>
      </c>
      <c r="C16" s="5">
        <v>140</v>
      </c>
      <c r="D16" s="5">
        <v>130</v>
      </c>
      <c r="E16" s="5">
        <v>80</v>
      </c>
      <c r="F16" s="5">
        <v>190</v>
      </c>
      <c r="H16" s="5">
        <f>COUNT(C16:F16)</f>
        <v>4</v>
      </c>
      <c r="I16" s="5"/>
      <c r="J16" s="31">
        <f t="shared" ref="J16" si="17">SLOPE(B17:G17,B16:G16)</f>
        <v>16.2105415860735</v>
      </c>
      <c r="K16" s="32">
        <f t="shared" si="10"/>
        <v>352.66150870406204</v>
      </c>
      <c r="L16" s="33">
        <f t="shared" ref="L16" si="18">(220*J16+K16)/60</f>
        <v>65.316344294003869</v>
      </c>
      <c r="M16" s="34">
        <f>L16-(F16*J16+K16)/60</f>
        <v>8.1052707930367518</v>
      </c>
      <c r="N16" s="34">
        <f t="shared" ref="N16" si="19">220/L16</f>
        <v>3.3682227990245361</v>
      </c>
    </row>
    <row r="17" spans="1:14" x14ac:dyDescent="0.35">
      <c r="A17" s="30" t="s">
        <v>103</v>
      </c>
      <c r="B17" s="5">
        <v>0</v>
      </c>
      <c r="C17" s="5">
        <v>1132</v>
      </c>
      <c r="D17" s="5">
        <f>C17+1031</f>
        <v>2163</v>
      </c>
      <c r="E17" s="5">
        <f>D17+935</f>
        <v>3098</v>
      </c>
      <c r="F17" s="5">
        <f>E17+1026</f>
        <v>4124</v>
      </c>
      <c r="H17" s="5"/>
      <c r="I17" s="5">
        <f>F17</f>
        <v>4124</v>
      </c>
      <c r="J17" s="31"/>
      <c r="K17" s="32"/>
      <c r="L17" s="33"/>
      <c r="M17" s="34"/>
      <c r="N17" s="34"/>
    </row>
    <row r="18" spans="1:14" x14ac:dyDescent="0.35">
      <c r="A18" s="30" t="s">
        <v>104</v>
      </c>
      <c r="B18" s="5">
        <v>0</v>
      </c>
      <c r="C18" s="5">
        <v>55</v>
      </c>
      <c r="D18" s="5">
        <v>60</v>
      </c>
      <c r="E18" s="5">
        <v>85</v>
      </c>
      <c r="F18" s="5">
        <v>80</v>
      </c>
      <c r="H18" s="5">
        <f>COUNT(C18:F18)</f>
        <v>4</v>
      </c>
      <c r="I18" s="5"/>
      <c r="J18" s="31">
        <f t="shared" ref="J18" si="20">SLOPE(B19:G19,B18:G18)</f>
        <v>62.065864332603937</v>
      </c>
      <c r="K18" s="32">
        <f t="shared" si="10"/>
        <v>-494.88840262582016</v>
      </c>
      <c r="L18" s="33">
        <f>(220*J18+K18)/60</f>
        <v>219.32669584245076</v>
      </c>
      <c r="M18" s="34">
        <f>L18-(F18*J18+K18)/60</f>
        <v>144.82035010940916</v>
      </c>
      <c r="N18" s="34">
        <f>220/L18</f>
        <v>1.0030698686950215</v>
      </c>
    </row>
    <row r="19" spans="1:14" x14ac:dyDescent="0.35">
      <c r="A19" s="30" t="s">
        <v>105</v>
      </c>
      <c r="B19" s="5">
        <v>0</v>
      </c>
      <c r="C19" s="5">
        <v>1680</v>
      </c>
      <c r="D19" s="5">
        <f>C19+1109</f>
        <v>2789</v>
      </c>
      <c r="E19" s="5">
        <f>D19+1956</f>
        <v>4745</v>
      </c>
      <c r="F19" s="5">
        <f>E19+945</f>
        <v>5690</v>
      </c>
      <c r="H19" s="5"/>
      <c r="I19" s="5">
        <f>F19</f>
        <v>5690</v>
      </c>
      <c r="J19" s="31"/>
      <c r="K19" s="32"/>
      <c r="L19" s="33"/>
      <c r="M19" s="34"/>
      <c r="N19" s="34"/>
    </row>
    <row r="20" spans="1:14" x14ac:dyDescent="0.35">
      <c r="A20" s="30" t="s">
        <v>106</v>
      </c>
      <c r="B20" s="5">
        <v>0</v>
      </c>
      <c r="C20" s="5">
        <v>60</v>
      </c>
      <c r="D20" s="5">
        <v>40</v>
      </c>
      <c r="E20" s="5">
        <v>190</v>
      </c>
      <c r="F20" s="5">
        <v>180</v>
      </c>
      <c r="G20" s="5">
        <v>200</v>
      </c>
      <c r="H20" s="5">
        <f t="shared" ref="H20" si="21">COUNT(C20:G20)</f>
        <v>5</v>
      </c>
      <c r="I20" s="5"/>
      <c r="J20" s="31">
        <f t="shared" ref="J20" si="22">SLOPE(B21:G21,B20:G20)</f>
        <v>31.569095585083588</v>
      </c>
      <c r="K20" s="32">
        <f t="shared" si="10"/>
        <v>885.61765966566554</v>
      </c>
      <c r="L20" s="33">
        <f t="shared" ref="L20" si="23">(220*J20+K20)/60</f>
        <v>130.51364480640092</v>
      </c>
      <c r="M20" s="34">
        <f>L20-(G20*J20+K20)/60</f>
        <v>10.523031861694534</v>
      </c>
      <c r="N20" s="34">
        <f t="shared" ref="N20" si="24">220/L20</f>
        <v>1.6856475070199732</v>
      </c>
    </row>
    <row r="21" spans="1:14" x14ac:dyDescent="0.35">
      <c r="A21" s="30" t="s">
        <v>107</v>
      </c>
      <c r="B21" s="5">
        <v>0</v>
      </c>
      <c r="C21" s="5">
        <v>2249</v>
      </c>
      <c r="D21" s="5">
        <f>C21+1492</f>
        <v>3741</v>
      </c>
      <c r="E21" s="5">
        <f>D21+2112</f>
        <v>5853</v>
      </c>
      <c r="F21" s="5">
        <f>E21+1061</f>
        <v>6914</v>
      </c>
      <c r="G21" s="5">
        <f>F21+794</f>
        <v>7708</v>
      </c>
      <c r="H21" s="5"/>
      <c r="I21" s="5">
        <f>G21</f>
        <v>7708</v>
      </c>
      <c r="J21" s="31"/>
      <c r="K21" s="32"/>
      <c r="L21" s="33"/>
      <c r="M21" s="34"/>
      <c r="N21" s="34"/>
    </row>
    <row r="22" spans="1:14" x14ac:dyDescent="0.35">
      <c r="A22" s="30" t="s">
        <v>108</v>
      </c>
      <c r="B22" s="5">
        <v>0</v>
      </c>
      <c r="C22" s="5">
        <v>130</v>
      </c>
      <c r="D22" s="5">
        <v>220</v>
      </c>
      <c r="E22" s="5"/>
      <c r="F22" s="5"/>
      <c r="G22" s="5"/>
      <c r="H22" s="5">
        <f t="shared" ref="H22" si="25">COUNT(C22:G22)</f>
        <v>2</v>
      </c>
      <c r="I22" s="5"/>
      <c r="J22" s="31">
        <f t="shared" ref="J22" si="26">SLOPE(B23:G23,B22:G22)</f>
        <v>20.820163487738423</v>
      </c>
      <c r="K22" s="32">
        <f>INTERCEPT(B23:G23,B22:G22)</f>
        <v>-44.019073569482771</v>
      </c>
      <c r="L22" s="33">
        <f t="shared" ref="L22" si="27">(220*J22+K22)/60</f>
        <v>75.606948228882842</v>
      </c>
      <c r="M22" s="34">
        <f>L22-(D22*J22+K22)/60</f>
        <v>0</v>
      </c>
      <c r="N22" s="34">
        <f t="shared" ref="N22" si="28">220/L22</f>
        <v>2.9097854781018277</v>
      </c>
    </row>
    <row r="23" spans="1:14" x14ac:dyDescent="0.35">
      <c r="A23" s="30" t="s">
        <v>109</v>
      </c>
      <c r="B23" s="5">
        <v>0</v>
      </c>
      <c r="C23" s="5">
        <v>2555</v>
      </c>
      <c r="D23" s="5">
        <f>C23+2045</f>
        <v>4600</v>
      </c>
      <c r="E23" s="5"/>
      <c r="F23" s="5"/>
      <c r="G23" s="5"/>
      <c r="H23" s="5"/>
      <c r="I23" s="5">
        <f>D23</f>
        <v>4600</v>
      </c>
      <c r="J23" s="31"/>
      <c r="K23" s="32"/>
      <c r="L23" s="33"/>
      <c r="M23" s="34"/>
      <c r="N23" s="34"/>
    </row>
    <row r="24" spans="1:14" x14ac:dyDescent="0.35">
      <c r="A24" s="30" t="s">
        <v>110</v>
      </c>
      <c r="B24" s="5">
        <v>0</v>
      </c>
      <c r="C24" s="5">
        <v>220</v>
      </c>
      <c r="D24" s="5"/>
      <c r="E24" s="5"/>
      <c r="F24" s="5"/>
      <c r="G24" s="5"/>
      <c r="H24" s="5">
        <f t="shared" ref="H24" si="29">COUNT(C24:G24)</f>
        <v>1</v>
      </c>
      <c r="I24" s="5"/>
      <c r="J24" s="31">
        <f t="shared" ref="J24" si="30">SLOPE(B25:G25,B24:G24)</f>
        <v>8.422727272727272</v>
      </c>
      <c r="K24" s="32">
        <f>INTERCEPT(B25:G25,B24:G24)</f>
        <v>1.1368683772161603E-13</v>
      </c>
      <c r="L24" s="33">
        <f t="shared" ref="L24" si="31">(220*J24+K24)/60</f>
        <v>30.883333333333333</v>
      </c>
      <c r="M24" s="34">
        <f>L24-(C24*J24+K24)/60</f>
        <v>0</v>
      </c>
      <c r="N24" s="34">
        <f t="shared" ref="N24" si="32">220/L24</f>
        <v>7.123583378305451</v>
      </c>
    </row>
    <row r="25" spans="1:14" x14ac:dyDescent="0.35">
      <c r="A25" s="30" t="s">
        <v>111</v>
      </c>
      <c r="B25" s="5">
        <v>0</v>
      </c>
      <c r="C25" s="5">
        <v>1853</v>
      </c>
      <c r="D25" s="5"/>
      <c r="E25" s="5"/>
      <c r="F25" s="5"/>
      <c r="G25" s="5"/>
      <c r="H25" s="5"/>
      <c r="I25" s="5">
        <f>C25</f>
        <v>1853</v>
      </c>
      <c r="J25" s="31"/>
      <c r="K25" s="32"/>
      <c r="L25" s="33"/>
      <c r="M25" s="34"/>
      <c r="N25" s="34"/>
    </row>
    <row r="26" spans="1:14" x14ac:dyDescent="0.35">
      <c r="A26" s="30" t="s">
        <v>112</v>
      </c>
      <c r="B26" s="5">
        <v>0</v>
      </c>
      <c r="C26" s="5">
        <v>185</v>
      </c>
      <c r="D26" s="5">
        <v>185</v>
      </c>
      <c r="E26" s="5">
        <v>195</v>
      </c>
      <c r="F26" s="5"/>
      <c r="G26" s="5"/>
      <c r="H26" s="5">
        <f t="shared" ref="H26" si="33">COUNT(C26:G26)</f>
        <v>3</v>
      </c>
      <c r="I26" s="5"/>
      <c r="J26" s="31">
        <f t="shared" ref="J26" si="34">SLOPE(B27:G27,B26:G26)</f>
        <v>22.006515116006561</v>
      </c>
      <c r="K26" s="32">
        <f t="shared" ref="K26" si="35">INTERCEPT(B27:G27,B26:G26)</f>
        <v>-44.670260135926583</v>
      </c>
      <c r="L26" s="33">
        <f t="shared" ref="L26" si="36">(220*J26+K26)/60</f>
        <v>79.946051089758612</v>
      </c>
      <c r="M26" s="34">
        <f>L26-(E26*J26+K26)/60</f>
        <v>9.169381298336063</v>
      </c>
      <c r="N26" s="34">
        <f t="shared" ref="N26" si="37">220/L26</f>
        <v>2.7518557452324601</v>
      </c>
    </row>
    <row r="27" spans="1:14" x14ac:dyDescent="0.35">
      <c r="A27" s="30" t="s">
        <v>113</v>
      </c>
      <c r="B27" s="5">
        <v>0</v>
      </c>
      <c r="C27" s="5">
        <v>3017</v>
      </c>
      <c r="D27" s="5">
        <f>C27+1148</f>
        <v>4165</v>
      </c>
      <c r="E27" s="5">
        <f>D27+908</f>
        <v>5073</v>
      </c>
      <c r="F27" s="5"/>
      <c r="G27" s="5"/>
      <c r="H27" s="5"/>
      <c r="I27" s="5">
        <f>E27</f>
        <v>5073</v>
      </c>
      <c r="J27" s="31"/>
      <c r="K27" s="32"/>
      <c r="L27" s="33"/>
      <c r="M27" s="34"/>
      <c r="N27" s="34"/>
    </row>
    <row r="28" spans="1:14" x14ac:dyDescent="0.35">
      <c r="A28" s="30" t="s">
        <v>114</v>
      </c>
      <c r="B28" s="5">
        <v>0</v>
      </c>
      <c r="C28" s="5">
        <v>15</v>
      </c>
      <c r="D28" s="5">
        <v>190</v>
      </c>
      <c r="E28" s="5"/>
      <c r="F28" s="5"/>
      <c r="G28" s="5"/>
      <c r="H28" s="5">
        <f t="shared" ref="H28" si="38">COUNT(C28:G28)</f>
        <v>2</v>
      </c>
      <c r="I28" s="5"/>
      <c r="J28" s="31">
        <f t="shared" ref="J28" si="39">SLOPE(B29:G29,B28:G28)</f>
        <v>8.049514563106797</v>
      </c>
      <c r="K28" s="32">
        <f t="shared" ref="K28" si="40">INTERCEPT(B29:G29,B28:G28)</f>
        <v>408.61650485436883</v>
      </c>
      <c r="L28" s="33">
        <f t="shared" ref="L28" si="41">(220*J28+K28)/60</f>
        <v>36.325161812297736</v>
      </c>
      <c r="M28" s="34">
        <f>L28-(D28*J28+K28)/60</f>
        <v>4.0247572815533985</v>
      </c>
      <c r="N28" s="34">
        <f t="shared" ref="N28" si="42">220/L28</f>
        <v>6.0564079834468867</v>
      </c>
    </row>
    <row r="29" spans="1:14" x14ac:dyDescent="0.35">
      <c r="A29" s="30" t="s">
        <v>115</v>
      </c>
      <c r="B29" s="5">
        <v>0</v>
      </c>
      <c r="C29" s="5">
        <v>973</v>
      </c>
      <c r="D29" s="5">
        <f>C29+930</f>
        <v>1903</v>
      </c>
      <c r="E29" s="5"/>
      <c r="F29" s="5"/>
      <c r="G29" s="5"/>
      <c r="H29" s="5"/>
      <c r="I29" s="5">
        <f>D29</f>
        <v>1903</v>
      </c>
      <c r="J29" s="31"/>
      <c r="K29" s="32"/>
      <c r="L29" s="33"/>
      <c r="M29" s="34"/>
      <c r="N29" s="34"/>
    </row>
    <row r="30" spans="1:14" x14ac:dyDescent="0.35">
      <c r="A30" s="30" t="s">
        <v>116</v>
      </c>
      <c r="B30" s="5">
        <v>0</v>
      </c>
      <c r="C30" s="5">
        <v>80</v>
      </c>
      <c r="D30" s="5">
        <v>80</v>
      </c>
      <c r="E30" s="5"/>
      <c r="F30" s="5"/>
      <c r="G30" s="5"/>
      <c r="H30" s="5">
        <f t="shared" ref="H30" si="43">COUNT(C30:G30)</f>
        <v>2</v>
      </c>
      <c r="I30" s="5"/>
      <c r="J30" s="31">
        <f t="shared" ref="J30" si="44">SLOPE(B31:G31,B30:G30)</f>
        <v>42.637499999999996</v>
      </c>
      <c r="K30" s="32">
        <f t="shared" ref="K30" si="45">INTERCEPT(B31:G31,B30:G30)</f>
        <v>0</v>
      </c>
      <c r="L30" s="33">
        <f t="shared" ref="L30" si="46">(220*J30+K30)/60</f>
        <v>156.33749999999998</v>
      </c>
      <c r="M30" s="34">
        <f>L30-(D30*J30+K30)/60</f>
        <v>99.487499999999983</v>
      </c>
      <c r="N30" s="34">
        <f t="shared" ref="N30" si="47">220/L30</f>
        <v>1.4072119613016714</v>
      </c>
    </row>
    <row r="31" spans="1:14" x14ac:dyDescent="0.35">
      <c r="A31" s="30" t="s">
        <v>117</v>
      </c>
      <c r="B31" s="5">
        <v>0</v>
      </c>
      <c r="C31" s="5">
        <v>3167</v>
      </c>
      <c r="D31" s="5">
        <f>488+C31</f>
        <v>3655</v>
      </c>
      <c r="E31" s="5"/>
      <c r="F31" s="5"/>
      <c r="G31" s="5"/>
      <c r="H31" s="5"/>
      <c r="I31" s="5">
        <f>D31</f>
        <v>3655</v>
      </c>
      <c r="J31" s="31"/>
      <c r="K31" s="32"/>
      <c r="L31" s="33"/>
      <c r="M31" s="34"/>
      <c r="N31" s="34"/>
    </row>
    <row r="32" spans="1:14" x14ac:dyDescent="0.35">
      <c r="A32" s="35" t="s">
        <v>118</v>
      </c>
      <c r="B32" s="5">
        <v>0</v>
      </c>
      <c r="C32" s="5">
        <v>170</v>
      </c>
      <c r="D32" s="5">
        <v>140</v>
      </c>
      <c r="E32" s="5">
        <v>150</v>
      </c>
      <c r="F32" s="5">
        <v>170</v>
      </c>
      <c r="G32" s="5"/>
      <c r="H32" s="5">
        <f t="shared" ref="H32" si="48">COUNT(C32:G32)</f>
        <v>4</v>
      </c>
      <c r="I32" s="5"/>
      <c r="J32" s="31">
        <f t="shared" ref="J32" si="49">SLOPE(B33:G33,B32:G32)</f>
        <v>25.156530214424947</v>
      </c>
      <c r="K32" s="32">
        <f t="shared" ref="K32" si="50">INTERCEPT(B33:G33,B32:G32)</f>
        <v>87.877192982456563</v>
      </c>
      <c r="L32" s="33">
        <f t="shared" ref="L32" si="51">(220*J32+K32)/60</f>
        <v>93.705230669265745</v>
      </c>
      <c r="M32" s="34">
        <f>L32-(F32*J32+K32)/60</f>
        <v>20.963775178687442</v>
      </c>
      <c r="N32" s="34">
        <f t="shared" ref="N32" si="52">220/L32</f>
        <v>2.3477878281575748</v>
      </c>
    </row>
    <row r="33" spans="1:14" x14ac:dyDescent="0.35">
      <c r="A33" s="35" t="s">
        <v>119</v>
      </c>
      <c r="B33" s="5">
        <v>0</v>
      </c>
      <c r="C33" s="5">
        <v>2678</v>
      </c>
      <c r="D33" s="5">
        <f>938+C33</f>
        <v>3616</v>
      </c>
      <c r="E33" s="5">
        <f>983+D33</f>
        <v>4599</v>
      </c>
      <c r="F33" s="5">
        <f>796+E33</f>
        <v>5395</v>
      </c>
      <c r="G33" s="5"/>
      <c r="H33" s="5"/>
      <c r="I33" s="5">
        <f>F33</f>
        <v>5395</v>
      </c>
      <c r="J33" s="31"/>
      <c r="K33" s="32"/>
      <c r="L33" s="33"/>
      <c r="M33" s="34"/>
      <c r="N33" s="34"/>
    </row>
    <row r="34" spans="1:14" x14ac:dyDescent="0.35">
      <c r="A34" s="30" t="s">
        <v>120</v>
      </c>
      <c r="B34" s="5">
        <v>0</v>
      </c>
      <c r="C34" s="5">
        <v>35</v>
      </c>
      <c r="D34" s="5">
        <v>65</v>
      </c>
      <c r="E34" s="5">
        <v>140</v>
      </c>
      <c r="F34" s="5">
        <v>150</v>
      </c>
      <c r="G34" s="5"/>
      <c r="H34" s="5">
        <f t="shared" ref="H34" si="53">COUNT(C34:G34)</f>
        <v>4</v>
      </c>
      <c r="I34" s="5"/>
      <c r="J34" s="31">
        <f t="shared" ref="J34" si="54">SLOPE(B35:G35,B34:G34)</f>
        <v>42.298598949211907</v>
      </c>
      <c r="K34" s="32">
        <f t="shared" ref="K34" si="55">INTERCEPT(B35:G35,B34:G34)</f>
        <v>639.70928196147133</v>
      </c>
      <c r="L34" s="33">
        <f t="shared" ref="L34" si="56">(220*J34+K34)/60</f>
        <v>165.75668417980154</v>
      </c>
      <c r="M34" s="34">
        <f>L34-(F34*J34+K34)/60</f>
        <v>49.348365440747244</v>
      </c>
      <c r="N34" s="34">
        <f t="shared" ref="N34" si="57">220/L34</f>
        <v>1.3272466271185723</v>
      </c>
    </row>
    <row r="35" spans="1:14" x14ac:dyDescent="0.35">
      <c r="A35" s="30" t="s">
        <v>121</v>
      </c>
      <c r="B35" s="5">
        <v>0</v>
      </c>
      <c r="C35" s="5">
        <v>2397</v>
      </c>
      <c r="D35" s="5">
        <f>1817+C35</f>
        <v>4214</v>
      </c>
      <c r="E35" s="5">
        <f>D35+1748</f>
        <v>5962</v>
      </c>
      <c r="F35" s="5">
        <f>E35+1160</f>
        <v>7122</v>
      </c>
      <c r="G35" s="5"/>
      <c r="H35" s="5"/>
      <c r="I35" s="5">
        <f>F35</f>
        <v>7122</v>
      </c>
      <c r="J35" s="31"/>
      <c r="K35" s="32"/>
      <c r="L35" s="33"/>
      <c r="M35" s="34"/>
      <c r="N35" s="34"/>
    </row>
    <row r="36" spans="1:14" x14ac:dyDescent="0.35">
      <c r="A36" s="30" t="s">
        <v>122</v>
      </c>
      <c r="B36" s="5">
        <v>0</v>
      </c>
      <c r="C36" s="5">
        <v>130</v>
      </c>
      <c r="D36" s="5"/>
      <c r="E36" s="5"/>
      <c r="F36" s="5"/>
      <c r="G36" s="5"/>
      <c r="H36" s="5">
        <f t="shared" ref="H36" si="58">COUNT(C36:G36)</f>
        <v>1</v>
      </c>
      <c r="I36" s="5"/>
      <c r="J36" s="31">
        <f t="shared" ref="J36" si="59">SLOPE(B37:G37,B36:G36)</f>
        <v>17.438461538461539</v>
      </c>
      <c r="K36" s="32">
        <f t="shared" ref="K36" si="60">INTERCEPT(B37:G37,B36:G36)</f>
        <v>0</v>
      </c>
      <c r="L36" s="33">
        <f t="shared" ref="L36" si="61">(220*J36+K36)/60</f>
        <v>63.941025641025639</v>
      </c>
      <c r="M36" s="34">
        <f>L36-(C36*J36+K36)/60</f>
        <v>26.157692307692308</v>
      </c>
      <c r="N36" s="34">
        <f t="shared" ref="N36" si="62">220/L36</f>
        <v>3.4406704896338773</v>
      </c>
    </row>
    <row r="37" spans="1:14" x14ac:dyDescent="0.35">
      <c r="A37" s="30" t="s">
        <v>123</v>
      </c>
      <c r="B37" s="5">
        <v>0</v>
      </c>
      <c r="C37" s="5">
        <v>2267</v>
      </c>
      <c r="D37" s="5"/>
      <c r="E37" s="5"/>
      <c r="F37" s="5"/>
      <c r="G37" s="5"/>
      <c r="H37" s="5"/>
      <c r="I37" s="5">
        <f>C37</f>
        <v>2267</v>
      </c>
      <c r="J37" s="31"/>
      <c r="K37" s="5"/>
      <c r="L37" s="36"/>
      <c r="M37" s="34"/>
      <c r="N37" s="34"/>
    </row>
    <row r="38" spans="1:14" x14ac:dyDescent="0.35">
      <c r="A38" s="30"/>
      <c r="B38" s="5"/>
      <c r="C38" s="5"/>
      <c r="H38" s="5">
        <f t="shared" ref="H38" si="63">COUNT(C38:G38)</f>
        <v>0</v>
      </c>
      <c r="I38" s="5"/>
      <c r="J38" s="31"/>
      <c r="K38" s="32"/>
      <c r="L38" s="33"/>
      <c r="M38" s="34"/>
      <c r="N38" s="34"/>
    </row>
    <row r="39" spans="1:14" x14ac:dyDescent="0.35">
      <c r="B39" s="5"/>
      <c r="C39" s="5"/>
      <c r="J39" s="31"/>
      <c r="K39" s="32"/>
      <c r="L39" s="33"/>
      <c r="M39" s="34"/>
      <c r="N39" s="3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C6257-D6CB-440D-A171-DA719AE41FCA}">
  <dimension ref="A1:I19"/>
  <sheetViews>
    <sheetView workbookViewId="0">
      <selection activeCell="A2" sqref="A2"/>
    </sheetView>
  </sheetViews>
  <sheetFormatPr defaultRowHeight="14.5" x14ac:dyDescent="0.35"/>
  <cols>
    <col min="1" max="2" width="20.54296875" customWidth="1"/>
    <col min="3" max="3" width="20.54296875" style="14" customWidth="1"/>
    <col min="4" max="26" width="20.54296875" customWidth="1"/>
  </cols>
  <sheetData>
    <row r="1" spans="1:9" x14ac:dyDescent="0.35">
      <c r="A1" s="5" t="s">
        <v>0</v>
      </c>
      <c r="B1" t="s">
        <v>45</v>
      </c>
      <c r="C1" s="16" t="s">
        <v>61</v>
      </c>
      <c r="D1" t="s">
        <v>151</v>
      </c>
      <c r="E1" t="s">
        <v>63</v>
      </c>
      <c r="F1" t="s">
        <v>64</v>
      </c>
      <c r="G1" t="s">
        <v>65</v>
      </c>
      <c r="H1" t="s">
        <v>67</v>
      </c>
      <c r="I1" t="s">
        <v>69</v>
      </c>
    </row>
    <row r="2" spans="1:9" x14ac:dyDescent="0.35">
      <c r="A2">
        <v>110</v>
      </c>
      <c r="B2">
        <v>1</v>
      </c>
      <c r="C2" s="14">
        <v>1.954861111111111E-2</v>
      </c>
      <c r="D2">
        <v>200</v>
      </c>
      <c r="E2">
        <v>200</v>
      </c>
      <c r="F2">
        <v>0</v>
      </c>
      <c r="G2">
        <v>200</v>
      </c>
    </row>
    <row r="3" spans="1:9" x14ac:dyDescent="0.35">
      <c r="A3">
        <v>202</v>
      </c>
      <c r="B3">
        <v>1</v>
      </c>
      <c r="C3" s="14">
        <v>1.0671296296296297E-2</v>
      </c>
      <c r="D3">
        <v>180</v>
      </c>
      <c r="E3">
        <v>180</v>
      </c>
      <c r="F3">
        <v>0</v>
      </c>
      <c r="G3">
        <v>180</v>
      </c>
    </row>
    <row r="4" spans="1:9" x14ac:dyDescent="0.35">
      <c r="A4">
        <v>203</v>
      </c>
      <c r="B4">
        <v>1</v>
      </c>
      <c r="C4" s="14">
        <v>8.4490740740740741E-3</v>
      </c>
      <c r="D4">
        <v>200</v>
      </c>
      <c r="E4">
        <v>200</v>
      </c>
      <c r="G4">
        <v>200</v>
      </c>
    </row>
    <row r="5" spans="1:9" x14ac:dyDescent="0.35">
      <c r="A5">
        <v>205</v>
      </c>
      <c r="B5">
        <v>1</v>
      </c>
      <c r="C5" s="14">
        <v>1.2870370370370372E-2</v>
      </c>
      <c r="D5">
        <v>220</v>
      </c>
      <c r="E5">
        <v>220</v>
      </c>
      <c r="F5">
        <v>0</v>
      </c>
      <c r="G5">
        <v>220</v>
      </c>
    </row>
    <row r="6" spans="1:9" x14ac:dyDescent="0.35">
      <c r="A6">
        <v>206</v>
      </c>
      <c r="B6">
        <v>1</v>
      </c>
      <c r="C6" s="14">
        <v>1.0787037037037038E-2</v>
      </c>
      <c r="D6">
        <v>210</v>
      </c>
      <c r="E6">
        <v>220</v>
      </c>
      <c r="F6">
        <v>10</v>
      </c>
      <c r="G6">
        <v>210</v>
      </c>
    </row>
    <row r="7" spans="1:9" x14ac:dyDescent="0.35">
      <c r="A7">
        <v>208</v>
      </c>
      <c r="B7">
        <v>1</v>
      </c>
      <c r="C7" s="14">
        <v>2.2175925925925929E-2</v>
      </c>
      <c r="D7">
        <v>185</v>
      </c>
      <c r="E7">
        <v>200</v>
      </c>
      <c r="F7">
        <v>15</v>
      </c>
      <c r="G7">
        <v>185</v>
      </c>
    </row>
    <row r="8" spans="1:9" x14ac:dyDescent="0.35">
      <c r="A8" s="19">
        <v>301</v>
      </c>
      <c r="B8">
        <v>1</v>
      </c>
      <c r="C8" s="14">
        <v>1.4317129629629631E-2</v>
      </c>
      <c r="D8">
        <v>100</v>
      </c>
      <c r="E8">
        <v>100</v>
      </c>
      <c r="F8">
        <v>0</v>
      </c>
      <c r="G8">
        <v>100</v>
      </c>
    </row>
    <row r="9" spans="1:9" x14ac:dyDescent="0.35">
      <c r="A9" s="19">
        <v>401</v>
      </c>
      <c r="B9">
        <v>1</v>
      </c>
      <c r="C9" s="14">
        <v>1.0092592592592592E-2</v>
      </c>
      <c r="D9">
        <v>150</v>
      </c>
      <c r="E9">
        <v>150</v>
      </c>
      <c r="F9">
        <v>0</v>
      </c>
      <c r="G9">
        <v>150</v>
      </c>
    </row>
    <row r="10" spans="1:9" x14ac:dyDescent="0.35">
      <c r="A10" s="19">
        <v>402</v>
      </c>
      <c r="B10">
        <v>1</v>
      </c>
      <c r="C10" s="14">
        <v>1.3321759259259261E-2</v>
      </c>
      <c r="D10">
        <v>90</v>
      </c>
      <c r="E10">
        <v>100</v>
      </c>
      <c r="F10">
        <v>10</v>
      </c>
      <c r="G10">
        <v>90</v>
      </c>
    </row>
    <row r="11" spans="1:9" x14ac:dyDescent="0.35">
      <c r="A11" s="19">
        <v>403</v>
      </c>
      <c r="B11">
        <v>1</v>
      </c>
      <c r="C11" s="14">
        <v>9.3055555555555548E-3</v>
      </c>
      <c r="D11">
        <v>210</v>
      </c>
      <c r="E11">
        <v>210</v>
      </c>
      <c r="G11">
        <v>210</v>
      </c>
    </row>
    <row r="12" spans="1:9" x14ac:dyDescent="0.35">
      <c r="A12" s="19">
        <v>404</v>
      </c>
      <c r="B12">
        <v>1</v>
      </c>
      <c r="C12" s="14">
        <v>1.383101851851852E-2</v>
      </c>
      <c r="D12">
        <v>210</v>
      </c>
      <c r="E12">
        <v>220</v>
      </c>
      <c r="F12">
        <v>10</v>
      </c>
      <c r="G12">
        <v>210</v>
      </c>
    </row>
    <row r="13" spans="1:9" x14ac:dyDescent="0.35">
      <c r="A13" s="19">
        <v>405</v>
      </c>
      <c r="B13">
        <v>1</v>
      </c>
      <c r="C13" s="14">
        <v>2.3877314814814813E-2</v>
      </c>
      <c r="D13">
        <v>220</v>
      </c>
      <c r="E13">
        <v>220</v>
      </c>
      <c r="F13">
        <v>0</v>
      </c>
      <c r="G13">
        <v>220</v>
      </c>
    </row>
    <row r="14" spans="1:9" x14ac:dyDescent="0.35">
      <c r="A14" s="19">
        <v>407</v>
      </c>
      <c r="B14">
        <v>1</v>
      </c>
      <c r="C14" s="14">
        <v>8.773148148148148E-3</v>
      </c>
      <c r="D14">
        <v>210</v>
      </c>
      <c r="G14">
        <v>210</v>
      </c>
    </row>
    <row r="15" spans="1:9" x14ac:dyDescent="0.35">
      <c r="A15" s="19">
        <v>408</v>
      </c>
      <c r="B15">
        <v>1</v>
      </c>
      <c r="C15" s="14">
        <v>1.0763888888888891E-2</v>
      </c>
      <c r="D15">
        <v>190</v>
      </c>
      <c r="E15">
        <v>200</v>
      </c>
      <c r="F15">
        <v>10</v>
      </c>
      <c r="G15">
        <v>190</v>
      </c>
    </row>
    <row r="16" spans="1:9" x14ac:dyDescent="0.35">
      <c r="A16" s="19">
        <v>409</v>
      </c>
      <c r="B16">
        <v>1</v>
      </c>
      <c r="C16" s="14">
        <v>1.6932870370370369E-2</v>
      </c>
      <c r="D16">
        <v>210</v>
      </c>
      <c r="G16">
        <v>210</v>
      </c>
    </row>
    <row r="17" spans="1:7" x14ac:dyDescent="0.35">
      <c r="A17" s="19">
        <v>410</v>
      </c>
      <c r="B17">
        <v>1</v>
      </c>
      <c r="C17" s="14">
        <v>1.3587962962962963E-2</v>
      </c>
      <c r="D17">
        <v>170</v>
      </c>
      <c r="G17">
        <v>170</v>
      </c>
    </row>
    <row r="18" spans="1:7" x14ac:dyDescent="0.35">
      <c r="A18" s="19">
        <v>411</v>
      </c>
      <c r="B18">
        <v>1</v>
      </c>
      <c r="C18" s="14">
        <v>1.2037037037037035E-2</v>
      </c>
      <c r="D18">
        <v>210</v>
      </c>
      <c r="E18">
        <v>220</v>
      </c>
      <c r="F18">
        <v>10</v>
      </c>
      <c r="G18">
        <v>210</v>
      </c>
    </row>
    <row r="19" spans="1:7" x14ac:dyDescent="0.35">
      <c r="A19" s="19">
        <v>412</v>
      </c>
      <c r="B19">
        <v>1</v>
      </c>
      <c r="C19" s="14">
        <v>1.2129629629629629E-2</v>
      </c>
      <c r="D19">
        <v>140</v>
      </c>
      <c r="E19">
        <v>140</v>
      </c>
      <c r="G19">
        <v>140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5B57B-ADC6-423E-B39F-34676DB150B0}">
  <dimension ref="A1:AM6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X35" sqref="X35"/>
    </sheetView>
  </sheetViews>
  <sheetFormatPr defaultRowHeight="14.5" x14ac:dyDescent="0.35"/>
  <cols>
    <col min="1" max="1" width="20.54296875" customWidth="1"/>
    <col min="2" max="6" width="5.54296875" customWidth="1"/>
    <col min="7" max="7" width="5.54296875" style="2" customWidth="1"/>
    <col min="8" max="11" width="5.54296875" customWidth="1"/>
    <col min="12" max="12" width="5.54296875" style="2" customWidth="1"/>
    <col min="13" max="18" width="5.54296875" customWidth="1"/>
    <col min="19" max="19" width="5.54296875" style="2" customWidth="1"/>
    <col min="20" max="23" width="5.54296875" customWidth="1"/>
    <col min="24" max="24" width="5.54296875" style="2" customWidth="1"/>
    <col min="25" max="32" width="5.54296875" customWidth="1"/>
    <col min="33" max="33" width="5.54296875" style="2" customWidth="1"/>
    <col min="34" max="38" width="5.54296875" customWidth="1"/>
    <col min="39" max="39" width="5.54296875" style="2" customWidth="1"/>
    <col min="40" max="40" width="5.54296875" customWidth="1"/>
    <col min="41" max="43" width="20.54296875" customWidth="1"/>
  </cols>
  <sheetData>
    <row r="1" spans="1:39" s="6" customFormat="1" x14ac:dyDescent="0.35">
      <c r="A1" s="38"/>
      <c r="B1" s="38" t="s">
        <v>124</v>
      </c>
      <c r="C1" s="40" t="s">
        <v>125</v>
      </c>
      <c r="D1" s="40"/>
      <c r="E1" s="40"/>
      <c r="F1" s="40"/>
      <c r="G1" s="40"/>
      <c r="H1" s="40" t="s">
        <v>126</v>
      </c>
      <c r="I1" s="40"/>
      <c r="J1" s="40"/>
      <c r="K1" s="40"/>
      <c r="L1" s="40"/>
      <c r="M1" s="40" t="s">
        <v>127</v>
      </c>
      <c r="N1" s="40"/>
      <c r="O1" s="40"/>
      <c r="P1" s="40"/>
      <c r="Q1" s="40"/>
      <c r="R1" s="40"/>
      <c r="S1" s="40"/>
      <c r="T1" s="40" t="s">
        <v>128</v>
      </c>
      <c r="U1" s="40"/>
      <c r="V1" s="40"/>
      <c r="W1" s="40"/>
      <c r="X1" s="40"/>
      <c r="Y1" s="40" t="s">
        <v>129</v>
      </c>
      <c r="Z1" s="40"/>
      <c r="AA1" s="40"/>
      <c r="AB1" s="40"/>
      <c r="AC1" s="40"/>
      <c r="AD1" s="40"/>
      <c r="AE1" s="40"/>
      <c r="AF1" s="40"/>
      <c r="AG1" s="40"/>
      <c r="AH1" s="40" t="s">
        <v>130</v>
      </c>
      <c r="AI1" s="40"/>
      <c r="AJ1" s="40"/>
      <c r="AK1" s="40"/>
      <c r="AL1" s="40"/>
      <c r="AM1" s="40"/>
    </row>
    <row r="2" spans="1:39" s="23" customFormat="1" x14ac:dyDescent="0.35">
      <c r="A2" s="38" t="s">
        <v>0</v>
      </c>
      <c r="B2" s="38" t="s">
        <v>7</v>
      </c>
      <c r="C2" s="38">
        <v>1</v>
      </c>
      <c r="D2" s="38">
        <v>16</v>
      </c>
      <c r="E2" s="38">
        <v>22</v>
      </c>
      <c r="F2" s="38">
        <v>24</v>
      </c>
      <c r="G2" s="38" t="s">
        <v>131</v>
      </c>
      <c r="H2" s="38">
        <v>7</v>
      </c>
      <c r="I2" s="38">
        <v>11</v>
      </c>
      <c r="J2" s="38">
        <v>13</v>
      </c>
      <c r="K2" s="38">
        <v>30</v>
      </c>
      <c r="L2" s="38" t="s">
        <v>131</v>
      </c>
      <c r="M2" s="38">
        <v>4</v>
      </c>
      <c r="N2" s="38">
        <v>10</v>
      </c>
      <c r="O2" s="38">
        <v>17</v>
      </c>
      <c r="P2" s="38">
        <v>23</v>
      </c>
      <c r="Q2" s="38">
        <v>26</v>
      </c>
      <c r="R2" s="38">
        <v>27</v>
      </c>
      <c r="S2" s="38" t="s">
        <v>131</v>
      </c>
      <c r="T2" s="38">
        <v>2</v>
      </c>
      <c r="U2" s="38">
        <v>9</v>
      </c>
      <c r="V2" s="38">
        <v>18</v>
      </c>
      <c r="W2" s="38">
        <v>25</v>
      </c>
      <c r="X2" s="38" t="s">
        <v>131</v>
      </c>
      <c r="Y2" s="38">
        <v>5</v>
      </c>
      <c r="Z2" s="38">
        <v>6</v>
      </c>
      <c r="AA2" s="38">
        <v>12</v>
      </c>
      <c r="AB2" s="38">
        <v>15</v>
      </c>
      <c r="AC2" s="38">
        <v>20</v>
      </c>
      <c r="AD2" s="38">
        <v>21</v>
      </c>
      <c r="AE2" s="38">
        <v>29</v>
      </c>
      <c r="AF2" s="38">
        <v>31</v>
      </c>
      <c r="AG2" s="38" t="s">
        <v>131</v>
      </c>
      <c r="AH2" s="38">
        <v>3</v>
      </c>
      <c r="AI2" s="38">
        <v>8</v>
      </c>
      <c r="AJ2" s="38">
        <v>14</v>
      </c>
      <c r="AK2" s="38">
        <v>19</v>
      </c>
      <c r="AL2" s="38">
        <v>28</v>
      </c>
      <c r="AM2" s="38" t="s">
        <v>131</v>
      </c>
    </row>
    <row r="3" spans="1:39" s="12" customFormat="1" x14ac:dyDescent="0.35">
      <c r="A3" s="17">
        <v>110</v>
      </c>
      <c r="C3" s="12">
        <v>7</v>
      </c>
      <c r="D3" s="12">
        <v>6</v>
      </c>
      <c r="E3" s="12">
        <v>6</v>
      </c>
      <c r="F3" s="12">
        <v>4</v>
      </c>
      <c r="G3" s="25">
        <f t="shared" ref="G3:G20" si="0">AVERAGE(C3:F3)</f>
        <v>5.75</v>
      </c>
      <c r="H3" s="12">
        <v>5</v>
      </c>
      <c r="I3" s="12">
        <v>7</v>
      </c>
      <c r="J3" s="12">
        <v>6</v>
      </c>
      <c r="K3" s="12">
        <v>6</v>
      </c>
      <c r="L3" s="25">
        <f t="shared" ref="L3:L20" si="1">AVERAGE(H3:K3)</f>
        <v>6</v>
      </c>
      <c r="M3" s="12">
        <v>6</v>
      </c>
      <c r="N3" s="12">
        <v>7</v>
      </c>
      <c r="O3" s="12">
        <v>7</v>
      </c>
      <c r="P3" s="12">
        <v>7</v>
      </c>
      <c r="Q3" s="12">
        <v>6</v>
      </c>
      <c r="R3" s="12">
        <v>7</v>
      </c>
      <c r="S3" s="2">
        <f t="shared" ref="S3:S20" si="2">AVERAGE(M3:R3)</f>
        <v>6.666666666666667</v>
      </c>
      <c r="T3" s="12">
        <v>6</v>
      </c>
      <c r="U3" s="12">
        <v>6</v>
      </c>
      <c r="V3" s="12">
        <v>7</v>
      </c>
      <c r="W3" s="12">
        <v>5</v>
      </c>
      <c r="X3" s="2">
        <f t="shared" ref="X3:X20" si="3">AVERAGE(T3:W3)</f>
        <v>6</v>
      </c>
      <c r="Y3" s="12">
        <v>5</v>
      </c>
      <c r="Z3" s="12">
        <v>6</v>
      </c>
      <c r="AA3" s="12">
        <v>6</v>
      </c>
      <c r="AB3" s="12">
        <v>6</v>
      </c>
      <c r="AC3" s="12">
        <v>5</v>
      </c>
      <c r="AD3" s="12">
        <v>5</v>
      </c>
      <c r="AE3" s="12">
        <v>6</v>
      </c>
      <c r="AF3" s="12">
        <v>5</v>
      </c>
      <c r="AG3" s="2">
        <f t="shared" ref="AG3:AG20" si="4">AVERAGE(Y3:AF3)</f>
        <v>5.5</v>
      </c>
      <c r="AH3" s="12">
        <v>5</v>
      </c>
      <c r="AI3" s="12">
        <v>5</v>
      </c>
      <c r="AJ3" s="12">
        <v>6</v>
      </c>
      <c r="AK3" s="12">
        <v>2</v>
      </c>
      <c r="AL3" s="12">
        <v>5</v>
      </c>
      <c r="AM3" s="25">
        <f t="shared" ref="AM3:AM20" si="5">AVERAGE(AH3:AL3)</f>
        <v>4.5999999999999996</v>
      </c>
    </row>
    <row r="4" spans="1:39" x14ac:dyDescent="0.35">
      <c r="A4">
        <v>202</v>
      </c>
      <c r="C4">
        <v>5</v>
      </c>
      <c r="D4">
        <v>5</v>
      </c>
      <c r="E4">
        <v>4</v>
      </c>
      <c r="F4">
        <v>5</v>
      </c>
      <c r="G4" s="2">
        <f t="shared" si="0"/>
        <v>4.75</v>
      </c>
      <c r="H4">
        <v>4</v>
      </c>
      <c r="I4">
        <v>5</v>
      </c>
      <c r="J4">
        <v>4</v>
      </c>
      <c r="K4">
        <v>4</v>
      </c>
      <c r="L4" s="2">
        <f t="shared" si="1"/>
        <v>4.25</v>
      </c>
      <c r="M4">
        <v>5</v>
      </c>
      <c r="N4">
        <v>6</v>
      </c>
      <c r="O4">
        <v>6</v>
      </c>
      <c r="P4">
        <v>5</v>
      </c>
      <c r="Q4">
        <v>3</v>
      </c>
      <c r="R4">
        <v>4</v>
      </c>
      <c r="S4" s="2">
        <f t="shared" si="2"/>
        <v>4.833333333333333</v>
      </c>
      <c r="T4">
        <v>6</v>
      </c>
      <c r="U4">
        <v>5</v>
      </c>
      <c r="V4">
        <v>5</v>
      </c>
      <c r="W4">
        <v>4</v>
      </c>
      <c r="X4" s="2">
        <f t="shared" si="3"/>
        <v>5</v>
      </c>
      <c r="Y4">
        <v>4</v>
      </c>
      <c r="Z4">
        <v>4</v>
      </c>
      <c r="AA4">
        <v>6</v>
      </c>
      <c r="AB4">
        <v>4</v>
      </c>
      <c r="AC4">
        <v>3</v>
      </c>
      <c r="AD4">
        <v>4</v>
      </c>
      <c r="AE4">
        <v>5</v>
      </c>
      <c r="AF4">
        <v>4</v>
      </c>
      <c r="AG4" s="2">
        <f t="shared" si="4"/>
        <v>4.25</v>
      </c>
      <c r="AH4">
        <v>2</v>
      </c>
      <c r="AI4">
        <v>5</v>
      </c>
      <c r="AJ4">
        <v>5</v>
      </c>
      <c r="AK4">
        <v>4</v>
      </c>
      <c r="AL4">
        <v>6</v>
      </c>
      <c r="AM4" s="2">
        <f t="shared" si="5"/>
        <v>4.4000000000000004</v>
      </c>
    </row>
    <row r="5" spans="1:39" x14ac:dyDescent="0.35">
      <c r="A5">
        <v>203</v>
      </c>
      <c r="C5">
        <v>7</v>
      </c>
      <c r="D5">
        <v>7</v>
      </c>
      <c r="E5">
        <v>7</v>
      </c>
      <c r="F5">
        <v>7</v>
      </c>
      <c r="G5" s="2">
        <f t="shared" si="0"/>
        <v>7</v>
      </c>
      <c r="H5">
        <v>6</v>
      </c>
      <c r="I5">
        <v>7</v>
      </c>
      <c r="J5">
        <v>7</v>
      </c>
      <c r="K5">
        <v>7</v>
      </c>
      <c r="L5" s="2">
        <f t="shared" si="1"/>
        <v>6.75</v>
      </c>
      <c r="M5">
        <v>6</v>
      </c>
      <c r="N5">
        <v>7</v>
      </c>
      <c r="O5">
        <v>6</v>
      </c>
      <c r="P5">
        <v>7</v>
      </c>
      <c r="Q5">
        <v>6</v>
      </c>
      <c r="R5">
        <v>6</v>
      </c>
      <c r="S5" s="2">
        <f t="shared" si="2"/>
        <v>6.333333333333333</v>
      </c>
      <c r="T5">
        <v>7</v>
      </c>
      <c r="U5">
        <v>7</v>
      </c>
      <c r="V5">
        <v>7</v>
      </c>
      <c r="W5">
        <v>4</v>
      </c>
      <c r="X5" s="2">
        <f t="shared" si="3"/>
        <v>6.25</v>
      </c>
      <c r="Y5">
        <v>6</v>
      </c>
      <c r="Z5">
        <v>5</v>
      </c>
      <c r="AA5">
        <v>6</v>
      </c>
      <c r="AB5">
        <v>4</v>
      </c>
      <c r="AC5">
        <v>7</v>
      </c>
      <c r="AD5">
        <v>7</v>
      </c>
      <c r="AE5">
        <v>6</v>
      </c>
      <c r="AF5">
        <v>7</v>
      </c>
      <c r="AG5" s="2">
        <f t="shared" si="4"/>
        <v>6</v>
      </c>
      <c r="AH5">
        <v>1</v>
      </c>
      <c r="AI5">
        <v>6</v>
      </c>
      <c r="AJ5">
        <v>3</v>
      </c>
      <c r="AK5">
        <v>5</v>
      </c>
      <c r="AL5">
        <v>6</v>
      </c>
      <c r="AM5" s="2">
        <f t="shared" si="5"/>
        <v>4.2</v>
      </c>
    </row>
    <row r="6" spans="1:39" x14ac:dyDescent="0.35">
      <c r="A6">
        <v>205</v>
      </c>
      <c r="C6">
        <v>7</v>
      </c>
      <c r="D6">
        <v>6</v>
      </c>
      <c r="E6">
        <v>4</v>
      </c>
      <c r="F6">
        <v>5</v>
      </c>
      <c r="G6" s="25">
        <f t="shared" si="0"/>
        <v>5.5</v>
      </c>
      <c r="H6">
        <v>6</v>
      </c>
      <c r="I6">
        <v>6</v>
      </c>
      <c r="J6">
        <v>3</v>
      </c>
      <c r="K6">
        <v>4</v>
      </c>
      <c r="L6" s="25">
        <f t="shared" si="1"/>
        <v>4.75</v>
      </c>
      <c r="M6">
        <v>6</v>
      </c>
      <c r="N6">
        <v>7</v>
      </c>
      <c r="O6">
        <v>5</v>
      </c>
      <c r="P6">
        <v>6</v>
      </c>
      <c r="Q6">
        <v>5</v>
      </c>
      <c r="R6">
        <v>7</v>
      </c>
      <c r="S6" s="2">
        <f t="shared" si="2"/>
        <v>6</v>
      </c>
      <c r="T6">
        <v>7</v>
      </c>
      <c r="U6">
        <v>5</v>
      </c>
      <c r="V6">
        <v>5</v>
      </c>
      <c r="W6">
        <v>4</v>
      </c>
      <c r="X6" s="2">
        <f t="shared" si="3"/>
        <v>5.25</v>
      </c>
      <c r="Y6">
        <v>6</v>
      </c>
      <c r="Z6">
        <v>5</v>
      </c>
      <c r="AA6">
        <v>6</v>
      </c>
      <c r="AB6">
        <v>5</v>
      </c>
      <c r="AC6">
        <v>5</v>
      </c>
      <c r="AD6">
        <v>7</v>
      </c>
      <c r="AE6">
        <v>5</v>
      </c>
      <c r="AF6">
        <v>7</v>
      </c>
      <c r="AG6" s="2">
        <f t="shared" si="4"/>
        <v>5.75</v>
      </c>
      <c r="AH6">
        <v>3</v>
      </c>
      <c r="AI6">
        <v>4</v>
      </c>
      <c r="AJ6">
        <v>2</v>
      </c>
      <c r="AK6">
        <v>3</v>
      </c>
      <c r="AL6">
        <v>3</v>
      </c>
      <c r="AM6" s="2">
        <f t="shared" si="5"/>
        <v>3</v>
      </c>
    </row>
    <row r="7" spans="1:39" x14ac:dyDescent="0.35">
      <c r="A7">
        <v>206</v>
      </c>
      <c r="C7">
        <v>7</v>
      </c>
      <c r="D7">
        <v>7</v>
      </c>
      <c r="E7">
        <v>7</v>
      </c>
      <c r="F7">
        <v>4</v>
      </c>
      <c r="G7" s="2">
        <f t="shared" si="0"/>
        <v>6.25</v>
      </c>
      <c r="H7">
        <v>5</v>
      </c>
      <c r="I7">
        <v>4</v>
      </c>
      <c r="J7">
        <v>7</v>
      </c>
      <c r="K7">
        <v>5</v>
      </c>
      <c r="L7" s="2">
        <f t="shared" si="1"/>
        <v>5.25</v>
      </c>
      <c r="M7">
        <v>7</v>
      </c>
      <c r="N7">
        <v>6</v>
      </c>
      <c r="O7">
        <v>5</v>
      </c>
      <c r="P7">
        <v>6</v>
      </c>
      <c r="Q7">
        <v>5</v>
      </c>
      <c r="R7">
        <v>6</v>
      </c>
      <c r="S7" s="2">
        <f t="shared" si="2"/>
        <v>5.833333333333333</v>
      </c>
      <c r="T7">
        <v>7</v>
      </c>
      <c r="U7">
        <v>7</v>
      </c>
      <c r="V7">
        <v>7</v>
      </c>
      <c r="W7">
        <v>7</v>
      </c>
      <c r="X7" s="2">
        <f t="shared" si="3"/>
        <v>7</v>
      </c>
      <c r="Y7">
        <v>5</v>
      </c>
      <c r="Z7">
        <v>7</v>
      </c>
      <c r="AA7">
        <v>6</v>
      </c>
      <c r="AB7">
        <v>7</v>
      </c>
      <c r="AC7">
        <v>5</v>
      </c>
      <c r="AD7">
        <v>5</v>
      </c>
      <c r="AE7">
        <v>6</v>
      </c>
      <c r="AF7">
        <v>5</v>
      </c>
      <c r="AG7" s="2">
        <f t="shared" si="4"/>
        <v>5.75</v>
      </c>
      <c r="AH7">
        <v>3</v>
      </c>
      <c r="AI7">
        <v>4</v>
      </c>
      <c r="AJ7">
        <v>3</v>
      </c>
      <c r="AK7">
        <v>7</v>
      </c>
      <c r="AL7">
        <v>6</v>
      </c>
      <c r="AM7" s="25">
        <f t="shared" si="5"/>
        <v>4.5999999999999996</v>
      </c>
    </row>
    <row r="8" spans="1:39" x14ac:dyDescent="0.35">
      <c r="A8">
        <v>208</v>
      </c>
      <c r="C8">
        <v>5</v>
      </c>
      <c r="D8">
        <v>3</v>
      </c>
      <c r="E8">
        <v>4</v>
      </c>
      <c r="F8">
        <v>3</v>
      </c>
      <c r="G8" s="25">
        <f t="shared" si="0"/>
        <v>3.75</v>
      </c>
      <c r="H8">
        <v>3</v>
      </c>
      <c r="I8">
        <v>3</v>
      </c>
      <c r="J8">
        <v>2</v>
      </c>
      <c r="K8">
        <v>5</v>
      </c>
      <c r="L8" s="25">
        <f t="shared" si="1"/>
        <v>3.25</v>
      </c>
      <c r="M8">
        <v>5</v>
      </c>
      <c r="N8">
        <v>4</v>
      </c>
      <c r="O8">
        <v>7</v>
      </c>
      <c r="P8">
        <v>5</v>
      </c>
      <c r="Q8">
        <v>6</v>
      </c>
      <c r="R8">
        <v>5</v>
      </c>
      <c r="S8" s="2">
        <f t="shared" si="2"/>
        <v>5.333333333333333</v>
      </c>
      <c r="T8">
        <v>6</v>
      </c>
      <c r="U8">
        <v>4</v>
      </c>
      <c r="V8" s="11">
        <v>6</v>
      </c>
      <c r="W8" s="11">
        <v>5</v>
      </c>
      <c r="X8" s="2">
        <f t="shared" si="3"/>
        <v>5.25</v>
      </c>
      <c r="Y8" s="11">
        <v>4</v>
      </c>
      <c r="Z8" s="11">
        <v>3</v>
      </c>
      <c r="AA8" s="11">
        <v>4</v>
      </c>
      <c r="AB8" s="11">
        <v>3</v>
      </c>
      <c r="AC8" s="11">
        <v>4</v>
      </c>
      <c r="AD8" s="11">
        <v>3</v>
      </c>
      <c r="AE8" s="11">
        <v>6</v>
      </c>
      <c r="AF8" s="11">
        <v>4</v>
      </c>
      <c r="AG8" s="2">
        <f t="shared" si="4"/>
        <v>3.875</v>
      </c>
      <c r="AH8" s="11">
        <v>5</v>
      </c>
      <c r="AI8" s="11">
        <v>5</v>
      </c>
      <c r="AJ8" s="11">
        <v>5</v>
      </c>
      <c r="AK8" s="11">
        <v>6</v>
      </c>
      <c r="AL8" s="11">
        <v>6</v>
      </c>
      <c r="AM8" s="2">
        <f t="shared" si="5"/>
        <v>5.4</v>
      </c>
    </row>
    <row r="9" spans="1:39" x14ac:dyDescent="0.35">
      <c r="A9" s="19">
        <v>301</v>
      </c>
      <c r="C9">
        <v>7</v>
      </c>
      <c r="D9">
        <v>7</v>
      </c>
      <c r="E9">
        <v>5</v>
      </c>
      <c r="F9">
        <v>6</v>
      </c>
      <c r="G9" s="2">
        <f t="shared" si="0"/>
        <v>6.25</v>
      </c>
      <c r="H9">
        <v>4</v>
      </c>
      <c r="I9">
        <v>1</v>
      </c>
      <c r="J9">
        <v>5</v>
      </c>
      <c r="K9">
        <v>5</v>
      </c>
      <c r="L9" s="2">
        <f t="shared" si="1"/>
        <v>3.75</v>
      </c>
      <c r="M9">
        <v>4</v>
      </c>
      <c r="N9">
        <v>7</v>
      </c>
      <c r="O9">
        <v>7</v>
      </c>
      <c r="P9">
        <v>5</v>
      </c>
      <c r="Q9">
        <v>6</v>
      </c>
      <c r="R9">
        <v>5</v>
      </c>
      <c r="S9" s="2">
        <f t="shared" si="2"/>
        <v>5.666666666666667</v>
      </c>
      <c r="T9">
        <v>7</v>
      </c>
      <c r="U9">
        <v>4</v>
      </c>
      <c r="V9" s="11">
        <v>7</v>
      </c>
      <c r="W9" s="11">
        <v>5</v>
      </c>
      <c r="X9" s="2">
        <f t="shared" si="3"/>
        <v>5.75</v>
      </c>
      <c r="Y9" s="11">
        <v>3</v>
      </c>
      <c r="Z9" s="11">
        <v>5</v>
      </c>
      <c r="AA9" s="11">
        <v>5</v>
      </c>
      <c r="AB9" s="11">
        <v>5</v>
      </c>
      <c r="AC9" s="11">
        <v>4</v>
      </c>
      <c r="AD9" s="11">
        <v>5</v>
      </c>
      <c r="AE9" s="11">
        <v>5</v>
      </c>
      <c r="AF9" s="11">
        <v>5</v>
      </c>
      <c r="AG9" s="2">
        <f t="shared" si="4"/>
        <v>4.625</v>
      </c>
      <c r="AH9" s="11">
        <v>1</v>
      </c>
      <c r="AI9" s="11">
        <v>4</v>
      </c>
      <c r="AJ9" s="11">
        <v>5</v>
      </c>
      <c r="AK9" s="11">
        <v>3</v>
      </c>
      <c r="AL9" s="11">
        <v>5</v>
      </c>
      <c r="AM9" s="25">
        <f t="shared" si="5"/>
        <v>3.6</v>
      </c>
    </row>
    <row r="10" spans="1:39" x14ac:dyDescent="0.35">
      <c r="A10" s="19">
        <v>401</v>
      </c>
      <c r="C10">
        <v>4</v>
      </c>
      <c r="D10">
        <v>7</v>
      </c>
      <c r="E10">
        <v>4</v>
      </c>
      <c r="F10">
        <v>4</v>
      </c>
      <c r="G10" s="2">
        <f t="shared" si="0"/>
        <v>4.75</v>
      </c>
      <c r="H10">
        <v>5</v>
      </c>
      <c r="I10">
        <v>5</v>
      </c>
      <c r="J10">
        <v>2</v>
      </c>
      <c r="K10">
        <v>7</v>
      </c>
      <c r="L10" s="2">
        <f t="shared" si="1"/>
        <v>4.75</v>
      </c>
      <c r="M10">
        <v>2</v>
      </c>
      <c r="N10">
        <v>6</v>
      </c>
      <c r="O10">
        <v>7</v>
      </c>
      <c r="P10">
        <v>5</v>
      </c>
      <c r="Q10">
        <v>6</v>
      </c>
      <c r="R10">
        <v>5</v>
      </c>
      <c r="S10" s="2">
        <f t="shared" si="2"/>
        <v>5.166666666666667</v>
      </c>
      <c r="T10">
        <v>4</v>
      </c>
      <c r="U10">
        <v>6</v>
      </c>
      <c r="V10">
        <v>6</v>
      </c>
      <c r="W10">
        <v>6</v>
      </c>
      <c r="X10" s="2">
        <f t="shared" si="3"/>
        <v>5.5</v>
      </c>
      <c r="Y10">
        <v>3</v>
      </c>
      <c r="Z10">
        <v>6</v>
      </c>
      <c r="AA10">
        <v>7</v>
      </c>
      <c r="AB10">
        <v>5</v>
      </c>
      <c r="AC10">
        <v>5</v>
      </c>
      <c r="AD10">
        <v>4</v>
      </c>
      <c r="AE10">
        <v>6</v>
      </c>
      <c r="AF10">
        <v>6</v>
      </c>
      <c r="AG10" s="2">
        <f t="shared" si="4"/>
        <v>5.25</v>
      </c>
      <c r="AH10">
        <v>5</v>
      </c>
      <c r="AI10">
        <v>2</v>
      </c>
      <c r="AJ10">
        <v>6</v>
      </c>
      <c r="AK10">
        <v>6</v>
      </c>
      <c r="AL10">
        <v>7</v>
      </c>
      <c r="AM10" s="2">
        <f t="shared" si="5"/>
        <v>5.2</v>
      </c>
    </row>
    <row r="11" spans="1:39" x14ac:dyDescent="0.35">
      <c r="A11" s="19">
        <v>402</v>
      </c>
      <c r="C11">
        <v>6</v>
      </c>
      <c r="D11">
        <v>6</v>
      </c>
      <c r="E11">
        <v>7</v>
      </c>
      <c r="F11">
        <v>6</v>
      </c>
      <c r="G11" s="25">
        <f t="shared" si="0"/>
        <v>6.25</v>
      </c>
      <c r="H11">
        <v>6</v>
      </c>
      <c r="I11">
        <v>5</v>
      </c>
      <c r="J11">
        <v>3</v>
      </c>
      <c r="K11">
        <v>7</v>
      </c>
      <c r="L11" s="25">
        <f t="shared" si="1"/>
        <v>5.25</v>
      </c>
      <c r="M11">
        <v>5</v>
      </c>
      <c r="N11">
        <v>7</v>
      </c>
      <c r="O11">
        <v>7</v>
      </c>
      <c r="P11">
        <v>6</v>
      </c>
      <c r="Q11">
        <v>5</v>
      </c>
      <c r="R11">
        <v>7</v>
      </c>
      <c r="S11" s="2">
        <f t="shared" si="2"/>
        <v>6.166666666666667</v>
      </c>
      <c r="T11">
        <v>7</v>
      </c>
      <c r="U11">
        <v>6</v>
      </c>
      <c r="V11">
        <v>6</v>
      </c>
      <c r="W11">
        <v>6</v>
      </c>
      <c r="X11" s="2">
        <f t="shared" si="3"/>
        <v>6.25</v>
      </c>
      <c r="Y11">
        <v>3</v>
      </c>
      <c r="Z11">
        <v>4</v>
      </c>
      <c r="AA11">
        <v>6</v>
      </c>
      <c r="AB11">
        <v>6</v>
      </c>
      <c r="AC11">
        <v>5</v>
      </c>
      <c r="AD11">
        <v>7</v>
      </c>
      <c r="AE11">
        <v>5</v>
      </c>
      <c r="AF11">
        <v>5</v>
      </c>
      <c r="AG11" s="2">
        <f t="shared" si="4"/>
        <v>5.125</v>
      </c>
      <c r="AH11">
        <v>5</v>
      </c>
      <c r="AI11">
        <v>7</v>
      </c>
      <c r="AJ11">
        <v>6</v>
      </c>
      <c r="AK11">
        <v>7</v>
      </c>
      <c r="AL11">
        <v>7</v>
      </c>
      <c r="AM11" s="2">
        <f t="shared" si="5"/>
        <v>6.4</v>
      </c>
    </row>
    <row r="12" spans="1:39" x14ac:dyDescent="0.35">
      <c r="A12" s="19">
        <v>403</v>
      </c>
      <c r="C12">
        <v>6</v>
      </c>
      <c r="D12">
        <v>6</v>
      </c>
      <c r="E12">
        <v>5</v>
      </c>
      <c r="F12">
        <v>3</v>
      </c>
      <c r="G12" s="2">
        <f t="shared" si="0"/>
        <v>5</v>
      </c>
      <c r="H12">
        <v>6</v>
      </c>
      <c r="I12">
        <v>6</v>
      </c>
      <c r="J12">
        <v>6</v>
      </c>
      <c r="K12">
        <v>6</v>
      </c>
      <c r="L12" s="2">
        <f t="shared" si="1"/>
        <v>6</v>
      </c>
      <c r="M12">
        <v>5</v>
      </c>
      <c r="N12">
        <v>6</v>
      </c>
      <c r="O12">
        <v>6</v>
      </c>
      <c r="P12">
        <v>4</v>
      </c>
      <c r="Q12">
        <v>5</v>
      </c>
      <c r="R12">
        <v>6</v>
      </c>
      <c r="S12" s="2">
        <f t="shared" si="2"/>
        <v>5.333333333333333</v>
      </c>
      <c r="T12">
        <v>6</v>
      </c>
      <c r="U12">
        <v>6</v>
      </c>
      <c r="V12">
        <v>6</v>
      </c>
      <c r="W12">
        <v>5</v>
      </c>
      <c r="X12" s="2">
        <f t="shared" si="3"/>
        <v>5.75</v>
      </c>
      <c r="Y12">
        <v>6</v>
      </c>
      <c r="Z12">
        <v>6</v>
      </c>
      <c r="AA12">
        <v>6</v>
      </c>
      <c r="AB12">
        <v>5</v>
      </c>
      <c r="AC12">
        <v>6</v>
      </c>
      <c r="AD12">
        <v>6</v>
      </c>
      <c r="AE12">
        <v>5</v>
      </c>
      <c r="AF12">
        <v>5</v>
      </c>
      <c r="AG12" s="2">
        <f t="shared" si="4"/>
        <v>5.625</v>
      </c>
      <c r="AH12">
        <v>3</v>
      </c>
      <c r="AI12">
        <v>5</v>
      </c>
      <c r="AJ12">
        <v>6</v>
      </c>
      <c r="AK12">
        <v>5</v>
      </c>
      <c r="AL12">
        <v>6</v>
      </c>
      <c r="AM12" s="2">
        <f t="shared" si="5"/>
        <v>5</v>
      </c>
    </row>
    <row r="13" spans="1:39" x14ac:dyDescent="0.35">
      <c r="A13" s="19">
        <v>404</v>
      </c>
      <c r="C13">
        <v>6</v>
      </c>
      <c r="D13">
        <v>5</v>
      </c>
      <c r="E13">
        <v>4</v>
      </c>
      <c r="F13">
        <v>3</v>
      </c>
      <c r="G13" s="2">
        <f t="shared" si="0"/>
        <v>4.5</v>
      </c>
      <c r="H13">
        <v>3</v>
      </c>
      <c r="I13">
        <v>6</v>
      </c>
      <c r="J13">
        <v>6</v>
      </c>
      <c r="K13">
        <v>6</v>
      </c>
      <c r="L13" s="2">
        <f t="shared" si="1"/>
        <v>5.25</v>
      </c>
      <c r="M13">
        <v>3</v>
      </c>
      <c r="N13">
        <v>7</v>
      </c>
      <c r="O13">
        <v>5</v>
      </c>
      <c r="P13">
        <v>4</v>
      </c>
      <c r="Q13">
        <v>5</v>
      </c>
      <c r="R13">
        <v>6</v>
      </c>
      <c r="S13" s="2">
        <f t="shared" si="2"/>
        <v>5</v>
      </c>
      <c r="T13">
        <v>6</v>
      </c>
      <c r="U13">
        <v>6</v>
      </c>
      <c r="V13">
        <v>7</v>
      </c>
      <c r="W13">
        <v>6</v>
      </c>
      <c r="X13" s="2">
        <f t="shared" si="3"/>
        <v>6.25</v>
      </c>
      <c r="Y13">
        <v>5</v>
      </c>
      <c r="Z13">
        <v>6</v>
      </c>
      <c r="AA13">
        <v>7</v>
      </c>
      <c r="AB13">
        <v>6</v>
      </c>
      <c r="AC13">
        <v>4</v>
      </c>
      <c r="AD13">
        <v>5</v>
      </c>
      <c r="AE13">
        <v>5</v>
      </c>
      <c r="AF13">
        <v>5</v>
      </c>
      <c r="AG13" s="2">
        <f t="shared" si="4"/>
        <v>5.375</v>
      </c>
      <c r="AH13">
        <v>4</v>
      </c>
      <c r="AI13">
        <v>5</v>
      </c>
      <c r="AJ13">
        <v>3</v>
      </c>
      <c r="AK13">
        <v>4</v>
      </c>
      <c r="AL13">
        <v>3</v>
      </c>
      <c r="AM13" s="25">
        <f t="shared" si="5"/>
        <v>3.8</v>
      </c>
    </row>
    <row r="14" spans="1:39" x14ac:dyDescent="0.35">
      <c r="A14" s="19">
        <v>405</v>
      </c>
      <c r="C14">
        <v>4</v>
      </c>
      <c r="D14">
        <v>7</v>
      </c>
      <c r="E14">
        <v>5</v>
      </c>
      <c r="F14">
        <v>7</v>
      </c>
      <c r="G14" s="2">
        <f t="shared" si="0"/>
        <v>5.75</v>
      </c>
      <c r="H14">
        <v>1</v>
      </c>
      <c r="I14">
        <v>1</v>
      </c>
      <c r="J14">
        <v>4</v>
      </c>
      <c r="K14">
        <v>7</v>
      </c>
      <c r="L14" s="2">
        <f t="shared" si="1"/>
        <v>3.25</v>
      </c>
      <c r="M14">
        <v>3</v>
      </c>
      <c r="N14">
        <v>7</v>
      </c>
      <c r="O14">
        <v>7</v>
      </c>
      <c r="P14">
        <v>4</v>
      </c>
      <c r="Q14">
        <v>7</v>
      </c>
      <c r="R14">
        <v>6</v>
      </c>
      <c r="S14" s="2">
        <f t="shared" si="2"/>
        <v>5.666666666666667</v>
      </c>
      <c r="T14">
        <v>5</v>
      </c>
      <c r="U14">
        <v>5</v>
      </c>
      <c r="V14">
        <v>7</v>
      </c>
      <c r="W14">
        <v>4</v>
      </c>
      <c r="X14" s="2">
        <f t="shared" si="3"/>
        <v>5.25</v>
      </c>
      <c r="Y14">
        <v>2</v>
      </c>
      <c r="Z14">
        <v>3</v>
      </c>
      <c r="AA14">
        <v>5</v>
      </c>
      <c r="AB14">
        <v>5</v>
      </c>
      <c r="AC14">
        <v>5</v>
      </c>
      <c r="AD14">
        <v>3</v>
      </c>
      <c r="AE14">
        <v>4</v>
      </c>
      <c r="AF14">
        <v>3</v>
      </c>
      <c r="AG14" s="2">
        <f t="shared" si="4"/>
        <v>3.75</v>
      </c>
      <c r="AH14">
        <v>1</v>
      </c>
      <c r="AI14">
        <v>4</v>
      </c>
      <c r="AJ14">
        <v>7</v>
      </c>
      <c r="AK14">
        <v>6</v>
      </c>
      <c r="AL14">
        <v>7</v>
      </c>
      <c r="AM14" s="2">
        <f t="shared" si="5"/>
        <v>5</v>
      </c>
    </row>
    <row r="15" spans="1:39" x14ac:dyDescent="0.35">
      <c r="A15" s="19">
        <v>407</v>
      </c>
      <c r="C15">
        <v>6</v>
      </c>
      <c r="D15">
        <v>7</v>
      </c>
      <c r="E15">
        <v>4</v>
      </c>
      <c r="F15">
        <v>4</v>
      </c>
      <c r="G15" s="2">
        <f t="shared" si="0"/>
        <v>5.25</v>
      </c>
      <c r="H15">
        <v>4</v>
      </c>
      <c r="I15">
        <v>5</v>
      </c>
      <c r="J15">
        <v>7</v>
      </c>
      <c r="K15">
        <v>1</v>
      </c>
      <c r="L15" s="2">
        <f t="shared" si="1"/>
        <v>4.25</v>
      </c>
      <c r="M15">
        <v>4</v>
      </c>
      <c r="N15">
        <v>7</v>
      </c>
      <c r="O15">
        <v>7</v>
      </c>
      <c r="P15">
        <v>7</v>
      </c>
      <c r="Q15">
        <v>2</v>
      </c>
      <c r="R15">
        <v>2</v>
      </c>
      <c r="S15" s="2">
        <f t="shared" si="2"/>
        <v>4.833333333333333</v>
      </c>
      <c r="T15">
        <v>7</v>
      </c>
      <c r="U15">
        <v>7</v>
      </c>
      <c r="V15">
        <v>7</v>
      </c>
      <c r="W15">
        <v>6</v>
      </c>
      <c r="X15" s="2">
        <f t="shared" si="3"/>
        <v>6.75</v>
      </c>
      <c r="Y15">
        <v>6</v>
      </c>
      <c r="Z15">
        <v>5</v>
      </c>
      <c r="AA15">
        <v>7</v>
      </c>
      <c r="AB15">
        <v>5</v>
      </c>
      <c r="AC15">
        <v>6</v>
      </c>
      <c r="AD15">
        <v>7</v>
      </c>
      <c r="AE15">
        <v>7</v>
      </c>
      <c r="AF15">
        <v>4</v>
      </c>
      <c r="AG15" s="2">
        <f t="shared" si="4"/>
        <v>5.875</v>
      </c>
      <c r="AH15">
        <v>4</v>
      </c>
      <c r="AI15">
        <v>4</v>
      </c>
      <c r="AJ15">
        <v>4</v>
      </c>
      <c r="AK15">
        <v>6</v>
      </c>
      <c r="AL15">
        <v>4</v>
      </c>
      <c r="AM15" s="2">
        <f t="shared" si="5"/>
        <v>4.4000000000000004</v>
      </c>
    </row>
    <row r="16" spans="1:39" x14ac:dyDescent="0.35">
      <c r="A16" s="19">
        <v>408</v>
      </c>
      <c r="C16">
        <v>5</v>
      </c>
      <c r="D16">
        <v>7</v>
      </c>
      <c r="E16">
        <v>6</v>
      </c>
      <c r="F16">
        <v>4</v>
      </c>
      <c r="G16" s="25">
        <f t="shared" si="0"/>
        <v>5.5</v>
      </c>
      <c r="H16">
        <v>4</v>
      </c>
      <c r="I16">
        <v>7</v>
      </c>
      <c r="J16">
        <v>2</v>
      </c>
      <c r="K16">
        <v>7</v>
      </c>
      <c r="L16" s="25">
        <f t="shared" si="1"/>
        <v>5</v>
      </c>
      <c r="M16">
        <v>7</v>
      </c>
      <c r="N16">
        <v>7</v>
      </c>
      <c r="O16">
        <v>5</v>
      </c>
      <c r="P16">
        <v>7</v>
      </c>
      <c r="Q16">
        <v>4</v>
      </c>
      <c r="R16">
        <v>6</v>
      </c>
      <c r="S16" s="2">
        <f t="shared" si="2"/>
        <v>6</v>
      </c>
      <c r="T16">
        <v>6</v>
      </c>
      <c r="U16">
        <v>7</v>
      </c>
      <c r="V16">
        <v>7</v>
      </c>
      <c r="W16">
        <v>4</v>
      </c>
      <c r="X16" s="2">
        <f t="shared" si="3"/>
        <v>6</v>
      </c>
      <c r="Y16">
        <v>3</v>
      </c>
      <c r="Z16">
        <v>4</v>
      </c>
      <c r="AA16">
        <v>4</v>
      </c>
      <c r="AB16">
        <v>3</v>
      </c>
      <c r="AC16">
        <v>5</v>
      </c>
      <c r="AD16">
        <v>5</v>
      </c>
      <c r="AE16">
        <v>4</v>
      </c>
      <c r="AF16">
        <v>4</v>
      </c>
      <c r="AG16" s="2">
        <f t="shared" si="4"/>
        <v>4</v>
      </c>
      <c r="AH16">
        <v>5</v>
      </c>
      <c r="AI16">
        <v>5</v>
      </c>
      <c r="AJ16">
        <v>7</v>
      </c>
      <c r="AK16">
        <v>6</v>
      </c>
      <c r="AL16">
        <v>7</v>
      </c>
      <c r="AM16" s="2">
        <f t="shared" si="5"/>
        <v>6</v>
      </c>
    </row>
    <row r="17" spans="1:39" x14ac:dyDescent="0.35">
      <c r="A17" s="19">
        <v>409</v>
      </c>
      <c r="C17">
        <v>2</v>
      </c>
      <c r="D17">
        <v>6</v>
      </c>
      <c r="E17">
        <v>4</v>
      </c>
      <c r="F17">
        <v>2</v>
      </c>
      <c r="G17" s="2">
        <f t="shared" si="0"/>
        <v>3.5</v>
      </c>
      <c r="H17">
        <v>2</v>
      </c>
      <c r="I17">
        <v>3</v>
      </c>
      <c r="J17">
        <v>4</v>
      </c>
      <c r="K17">
        <v>4</v>
      </c>
      <c r="L17" s="2">
        <f t="shared" si="1"/>
        <v>3.25</v>
      </c>
      <c r="M17">
        <v>3</v>
      </c>
      <c r="N17">
        <v>2</v>
      </c>
      <c r="O17">
        <v>1</v>
      </c>
      <c r="P17">
        <v>1</v>
      </c>
      <c r="Q17">
        <v>2</v>
      </c>
      <c r="R17">
        <v>2</v>
      </c>
      <c r="S17" s="2">
        <f t="shared" si="2"/>
        <v>1.8333333333333333</v>
      </c>
      <c r="T17">
        <v>7</v>
      </c>
      <c r="U17">
        <v>6</v>
      </c>
      <c r="V17">
        <v>6</v>
      </c>
      <c r="W17">
        <v>7</v>
      </c>
      <c r="X17" s="2">
        <f t="shared" si="3"/>
        <v>6.5</v>
      </c>
      <c r="Y17">
        <v>2</v>
      </c>
      <c r="Z17">
        <v>2</v>
      </c>
      <c r="AA17">
        <v>5</v>
      </c>
      <c r="AB17">
        <v>2</v>
      </c>
      <c r="AC17">
        <v>3</v>
      </c>
      <c r="AD17">
        <v>2</v>
      </c>
      <c r="AE17">
        <v>3</v>
      </c>
      <c r="AF17">
        <v>4</v>
      </c>
      <c r="AG17" s="2">
        <f t="shared" si="4"/>
        <v>2.875</v>
      </c>
      <c r="AH17">
        <v>1</v>
      </c>
      <c r="AI17">
        <v>4</v>
      </c>
      <c r="AJ17">
        <v>7</v>
      </c>
      <c r="AK17">
        <v>3</v>
      </c>
      <c r="AL17">
        <v>7</v>
      </c>
      <c r="AM17" s="2">
        <f t="shared" si="5"/>
        <v>4.4000000000000004</v>
      </c>
    </row>
    <row r="18" spans="1:39" x14ac:dyDescent="0.35">
      <c r="A18" s="19">
        <v>410</v>
      </c>
      <c r="C18">
        <v>5</v>
      </c>
      <c r="D18">
        <v>7</v>
      </c>
      <c r="E18">
        <v>6</v>
      </c>
      <c r="F18">
        <v>3</v>
      </c>
      <c r="G18" s="2">
        <f t="shared" si="0"/>
        <v>5.25</v>
      </c>
      <c r="H18">
        <v>4</v>
      </c>
      <c r="I18">
        <v>6</v>
      </c>
      <c r="J18">
        <v>3</v>
      </c>
      <c r="K18">
        <v>3</v>
      </c>
      <c r="L18" s="2">
        <f t="shared" si="1"/>
        <v>4</v>
      </c>
      <c r="M18">
        <v>5</v>
      </c>
      <c r="N18">
        <v>7</v>
      </c>
      <c r="O18">
        <v>5</v>
      </c>
      <c r="P18">
        <v>4</v>
      </c>
      <c r="Q18">
        <v>4</v>
      </c>
      <c r="R18">
        <v>5</v>
      </c>
      <c r="S18" s="2">
        <f t="shared" si="2"/>
        <v>5</v>
      </c>
      <c r="T18">
        <v>4</v>
      </c>
      <c r="U18">
        <v>2</v>
      </c>
      <c r="V18">
        <v>5</v>
      </c>
      <c r="W18">
        <v>3</v>
      </c>
      <c r="X18" s="2">
        <f t="shared" si="3"/>
        <v>3.5</v>
      </c>
      <c r="Y18">
        <v>4</v>
      </c>
      <c r="Z18">
        <v>4</v>
      </c>
      <c r="AA18">
        <v>6</v>
      </c>
      <c r="AB18">
        <v>3</v>
      </c>
      <c r="AC18">
        <v>3</v>
      </c>
      <c r="AD18">
        <v>4</v>
      </c>
      <c r="AE18">
        <v>5</v>
      </c>
      <c r="AF18">
        <v>4</v>
      </c>
      <c r="AG18" s="2">
        <f t="shared" si="4"/>
        <v>4.125</v>
      </c>
      <c r="AH18">
        <v>4</v>
      </c>
      <c r="AI18">
        <v>2</v>
      </c>
      <c r="AJ18">
        <v>6</v>
      </c>
      <c r="AK18">
        <v>6</v>
      </c>
      <c r="AL18">
        <v>7</v>
      </c>
      <c r="AM18" s="2">
        <f t="shared" si="5"/>
        <v>5</v>
      </c>
    </row>
    <row r="19" spans="1:39" x14ac:dyDescent="0.35">
      <c r="A19" s="19">
        <v>411</v>
      </c>
      <c r="C19">
        <v>4</v>
      </c>
      <c r="D19">
        <v>7</v>
      </c>
      <c r="E19">
        <v>3</v>
      </c>
      <c r="F19">
        <v>3</v>
      </c>
      <c r="G19" s="2">
        <f t="shared" si="0"/>
        <v>4.25</v>
      </c>
      <c r="H19">
        <v>2</v>
      </c>
      <c r="I19">
        <v>7</v>
      </c>
      <c r="J19">
        <v>2</v>
      </c>
      <c r="K19">
        <v>6</v>
      </c>
      <c r="L19" s="2">
        <f t="shared" si="1"/>
        <v>4.25</v>
      </c>
      <c r="M19">
        <v>5</v>
      </c>
      <c r="N19">
        <v>5</v>
      </c>
      <c r="O19">
        <v>4</v>
      </c>
      <c r="P19">
        <v>7</v>
      </c>
      <c r="Q19">
        <v>4</v>
      </c>
      <c r="R19">
        <v>5</v>
      </c>
      <c r="S19" s="2">
        <f t="shared" si="2"/>
        <v>5</v>
      </c>
      <c r="T19">
        <v>7</v>
      </c>
      <c r="U19">
        <v>5</v>
      </c>
      <c r="V19">
        <v>6</v>
      </c>
      <c r="W19">
        <v>4</v>
      </c>
      <c r="X19" s="2">
        <f t="shared" si="3"/>
        <v>5.5</v>
      </c>
      <c r="Y19">
        <v>3</v>
      </c>
      <c r="Z19">
        <v>2</v>
      </c>
      <c r="AA19">
        <v>3</v>
      </c>
      <c r="AB19">
        <v>1</v>
      </c>
      <c r="AC19">
        <v>4</v>
      </c>
      <c r="AD19">
        <v>7</v>
      </c>
      <c r="AE19">
        <v>6</v>
      </c>
      <c r="AF19">
        <v>6</v>
      </c>
      <c r="AG19" s="2">
        <f t="shared" si="4"/>
        <v>4</v>
      </c>
      <c r="AH19">
        <v>1</v>
      </c>
      <c r="AI19">
        <v>5</v>
      </c>
      <c r="AJ19">
        <v>7</v>
      </c>
      <c r="AK19">
        <v>7</v>
      </c>
      <c r="AL19">
        <v>7</v>
      </c>
      <c r="AM19" s="25">
        <f t="shared" si="5"/>
        <v>5.4</v>
      </c>
    </row>
    <row r="20" spans="1:39" x14ac:dyDescent="0.35">
      <c r="A20" s="19">
        <v>412</v>
      </c>
      <c r="C20">
        <v>3</v>
      </c>
      <c r="D20">
        <v>6</v>
      </c>
      <c r="E20">
        <v>3</v>
      </c>
      <c r="F20">
        <v>5</v>
      </c>
      <c r="G20" s="2">
        <f t="shared" si="0"/>
        <v>4.25</v>
      </c>
      <c r="H20">
        <v>7</v>
      </c>
      <c r="I20">
        <v>3</v>
      </c>
      <c r="J20">
        <v>5</v>
      </c>
      <c r="K20">
        <v>6</v>
      </c>
      <c r="L20" s="2">
        <f t="shared" si="1"/>
        <v>5.25</v>
      </c>
      <c r="M20">
        <v>6</v>
      </c>
      <c r="N20">
        <v>7</v>
      </c>
      <c r="O20">
        <v>4</v>
      </c>
      <c r="P20">
        <v>5</v>
      </c>
      <c r="Q20">
        <v>2</v>
      </c>
      <c r="R20">
        <v>4</v>
      </c>
      <c r="S20" s="2">
        <f t="shared" si="2"/>
        <v>4.666666666666667</v>
      </c>
      <c r="T20">
        <v>6</v>
      </c>
      <c r="U20">
        <v>4</v>
      </c>
      <c r="V20">
        <v>7</v>
      </c>
      <c r="W20">
        <v>5</v>
      </c>
      <c r="X20" s="2">
        <f t="shared" si="3"/>
        <v>5.5</v>
      </c>
      <c r="Y20">
        <v>3</v>
      </c>
      <c r="Z20">
        <v>4</v>
      </c>
      <c r="AA20">
        <v>4</v>
      </c>
      <c r="AB20">
        <v>3</v>
      </c>
      <c r="AC20">
        <v>3</v>
      </c>
      <c r="AD20">
        <v>3</v>
      </c>
      <c r="AE20">
        <v>3</v>
      </c>
      <c r="AF20">
        <v>4</v>
      </c>
      <c r="AG20" s="2">
        <f t="shared" si="4"/>
        <v>3.375</v>
      </c>
      <c r="AH20">
        <v>4</v>
      </c>
      <c r="AI20">
        <v>6</v>
      </c>
      <c r="AJ20">
        <v>7</v>
      </c>
      <c r="AK20">
        <v>7</v>
      </c>
      <c r="AL20">
        <v>7</v>
      </c>
      <c r="AM20" s="2">
        <f t="shared" si="5"/>
        <v>6.2</v>
      </c>
    </row>
    <row r="43" spans="14:19" x14ac:dyDescent="0.35">
      <c r="N43" s="12"/>
      <c r="O43" s="12"/>
      <c r="P43" s="12"/>
      <c r="Q43" s="12"/>
      <c r="R43" s="12"/>
      <c r="S43" s="12"/>
    </row>
    <row r="44" spans="14:19" x14ac:dyDescent="0.35">
      <c r="S44"/>
    </row>
    <row r="45" spans="14:19" x14ac:dyDescent="0.35">
      <c r="S45"/>
    </row>
    <row r="46" spans="14:19" x14ac:dyDescent="0.35">
      <c r="S46"/>
    </row>
    <row r="47" spans="14:19" x14ac:dyDescent="0.35">
      <c r="S47"/>
    </row>
    <row r="48" spans="14:19" x14ac:dyDescent="0.35">
      <c r="S48"/>
    </row>
    <row r="49" spans="19:19" x14ac:dyDescent="0.35">
      <c r="S49"/>
    </row>
    <row r="50" spans="19:19" x14ac:dyDescent="0.35">
      <c r="S50"/>
    </row>
    <row r="51" spans="19:19" x14ac:dyDescent="0.35">
      <c r="S51"/>
    </row>
    <row r="52" spans="19:19" x14ac:dyDescent="0.35">
      <c r="S52"/>
    </row>
    <row r="53" spans="19:19" x14ac:dyDescent="0.35">
      <c r="S53"/>
    </row>
    <row r="54" spans="19:19" x14ac:dyDescent="0.35">
      <c r="S54"/>
    </row>
    <row r="55" spans="19:19" x14ac:dyDescent="0.35">
      <c r="S55"/>
    </row>
    <row r="56" spans="19:19" x14ac:dyDescent="0.35">
      <c r="S56"/>
    </row>
    <row r="57" spans="19:19" x14ac:dyDescent="0.35">
      <c r="S57"/>
    </row>
    <row r="58" spans="19:19" x14ac:dyDescent="0.35">
      <c r="S58"/>
    </row>
    <row r="59" spans="19:19" x14ac:dyDescent="0.35">
      <c r="S59"/>
    </row>
    <row r="60" spans="19:19" x14ac:dyDescent="0.35">
      <c r="S60"/>
    </row>
  </sheetData>
  <mergeCells count="6">
    <mergeCell ref="C1:G1"/>
    <mergeCell ref="H1:L1"/>
    <mergeCell ref="M1:S1"/>
    <mergeCell ref="Y1:AG1"/>
    <mergeCell ref="AH1:AM1"/>
    <mergeCell ref="T1:X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B033F-7389-471A-8387-82155CEF132C}">
  <dimension ref="A1:BI2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32" sqref="S32"/>
    </sheetView>
  </sheetViews>
  <sheetFormatPr defaultRowHeight="14.5" x14ac:dyDescent="0.35"/>
  <cols>
    <col min="1" max="1" width="10.54296875" customWidth="1"/>
    <col min="2" max="6" width="5.54296875" customWidth="1"/>
    <col min="7" max="7" width="5.54296875" style="2" customWidth="1"/>
    <col min="8" max="62" width="5.54296875" customWidth="1"/>
  </cols>
  <sheetData>
    <row r="1" spans="1:61" s="22" customFormat="1" x14ac:dyDescent="0.35">
      <c r="A1" s="37"/>
      <c r="B1" s="37" t="s">
        <v>124</v>
      </c>
      <c r="C1" s="39" t="s">
        <v>132</v>
      </c>
      <c r="D1" s="39"/>
      <c r="E1" s="39"/>
      <c r="F1" s="39"/>
      <c r="G1" s="39"/>
      <c r="H1" s="39" t="s">
        <v>133</v>
      </c>
      <c r="I1" s="39"/>
      <c r="J1" s="39"/>
      <c r="K1" s="39"/>
      <c r="L1" s="39"/>
      <c r="M1" s="39"/>
      <c r="N1" s="39"/>
      <c r="O1" s="39" t="s">
        <v>134</v>
      </c>
      <c r="P1" s="39"/>
      <c r="Q1" s="39"/>
      <c r="R1" s="39"/>
      <c r="S1" s="39"/>
      <c r="T1" s="39" t="s">
        <v>135</v>
      </c>
      <c r="U1" s="39"/>
      <c r="V1" s="39"/>
      <c r="W1" s="39"/>
      <c r="X1" s="39"/>
      <c r="Y1" s="39"/>
      <c r="Z1" s="39" t="s">
        <v>136</v>
      </c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 t="s">
        <v>137</v>
      </c>
      <c r="AN1" s="39"/>
      <c r="AO1" s="39"/>
      <c r="AP1" s="39"/>
      <c r="AQ1" s="39"/>
      <c r="AR1" s="39"/>
      <c r="AS1" s="39"/>
      <c r="AT1" s="39"/>
      <c r="AU1" s="39"/>
      <c r="AV1" s="39" t="s">
        <v>138</v>
      </c>
      <c r="AW1" s="39"/>
      <c r="AX1" s="39"/>
      <c r="AY1" s="39"/>
      <c r="AZ1" s="39"/>
      <c r="BA1" s="39" t="s">
        <v>139</v>
      </c>
      <c r="BB1" s="39"/>
      <c r="BC1" s="39"/>
      <c r="BD1" s="39"/>
      <c r="BE1" s="39" t="s">
        <v>140</v>
      </c>
      <c r="BF1" s="39"/>
      <c r="BG1" s="39"/>
      <c r="BH1" s="39"/>
      <c r="BI1" s="39"/>
    </row>
    <row r="2" spans="1:61" s="22" customFormat="1" x14ac:dyDescent="0.35">
      <c r="A2" s="37" t="s">
        <v>0</v>
      </c>
      <c r="B2" s="37" t="s">
        <v>7</v>
      </c>
      <c r="C2" s="37">
        <v>39</v>
      </c>
      <c r="D2" s="37">
        <v>46</v>
      </c>
      <c r="E2" s="37">
        <v>59</v>
      </c>
      <c r="F2" s="37">
        <v>72</v>
      </c>
      <c r="G2" s="37" t="s">
        <v>131</v>
      </c>
      <c r="H2" s="37">
        <v>53</v>
      </c>
      <c r="I2" s="37">
        <v>62</v>
      </c>
      <c r="J2" s="37">
        <v>64</v>
      </c>
      <c r="K2" s="37">
        <v>67</v>
      </c>
      <c r="L2" s="37">
        <v>69</v>
      </c>
      <c r="M2" s="37">
        <v>81</v>
      </c>
      <c r="N2" s="37" t="s">
        <v>131</v>
      </c>
      <c r="O2" s="37">
        <v>32</v>
      </c>
      <c r="P2" s="37">
        <v>42</v>
      </c>
      <c r="Q2" s="37">
        <v>49</v>
      </c>
      <c r="R2" s="37">
        <v>63</v>
      </c>
      <c r="S2" s="37" t="s">
        <v>131</v>
      </c>
      <c r="T2" s="37">
        <v>38</v>
      </c>
      <c r="U2" s="37">
        <v>47</v>
      </c>
      <c r="V2" s="37">
        <v>51</v>
      </c>
      <c r="W2" s="37">
        <v>66</v>
      </c>
      <c r="X2" s="37">
        <v>71</v>
      </c>
      <c r="Y2" s="37" t="s">
        <v>131</v>
      </c>
      <c r="Z2" s="37" t="s">
        <v>141</v>
      </c>
      <c r="AA2" s="37">
        <v>36</v>
      </c>
      <c r="AB2" s="37">
        <v>41</v>
      </c>
      <c r="AC2" s="37">
        <v>44</v>
      </c>
      <c r="AD2" s="37">
        <v>54</v>
      </c>
      <c r="AE2" s="37">
        <v>55</v>
      </c>
      <c r="AF2" s="37">
        <v>56</v>
      </c>
      <c r="AG2" s="37" t="s">
        <v>142</v>
      </c>
      <c r="AH2" s="37">
        <v>61</v>
      </c>
      <c r="AI2" s="37">
        <v>76</v>
      </c>
      <c r="AJ2" s="37">
        <v>78</v>
      </c>
      <c r="AK2" s="37">
        <v>79</v>
      </c>
      <c r="AL2" s="37" t="s">
        <v>131</v>
      </c>
      <c r="AM2" s="37">
        <v>35</v>
      </c>
      <c r="AN2" s="37">
        <v>43</v>
      </c>
      <c r="AO2" s="37" t="s">
        <v>143</v>
      </c>
      <c r="AP2" s="37">
        <v>65</v>
      </c>
      <c r="AQ2" s="37">
        <v>70</v>
      </c>
      <c r="AR2" s="37">
        <v>73</v>
      </c>
      <c r="AS2" s="37" t="s">
        <v>144</v>
      </c>
      <c r="AT2" s="37" t="s">
        <v>145</v>
      </c>
      <c r="AU2" s="37" t="s">
        <v>131</v>
      </c>
      <c r="AV2" s="37" t="s">
        <v>146</v>
      </c>
      <c r="AW2" s="37">
        <v>48</v>
      </c>
      <c r="AX2" s="37" t="s">
        <v>147</v>
      </c>
      <c r="AY2" s="37">
        <v>74</v>
      </c>
      <c r="AZ2" s="37" t="s">
        <v>131</v>
      </c>
      <c r="BA2" s="37">
        <v>34</v>
      </c>
      <c r="BB2" s="37">
        <v>45</v>
      </c>
      <c r="BC2" s="37">
        <v>50</v>
      </c>
      <c r="BD2" s="37" t="s">
        <v>131</v>
      </c>
      <c r="BE2" s="37">
        <v>40</v>
      </c>
      <c r="BF2" s="37">
        <v>58</v>
      </c>
      <c r="BG2" s="37">
        <v>68</v>
      </c>
      <c r="BH2" s="37">
        <v>75</v>
      </c>
      <c r="BI2" s="37" t="s">
        <v>131</v>
      </c>
    </row>
    <row r="3" spans="1:61" s="12" customFormat="1" x14ac:dyDescent="0.35">
      <c r="A3" s="12">
        <v>110</v>
      </c>
      <c r="C3" s="12">
        <v>2</v>
      </c>
      <c r="D3" s="12">
        <v>5</v>
      </c>
      <c r="E3" s="12">
        <v>5</v>
      </c>
      <c r="F3" s="12">
        <v>5</v>
      </c>
      <c r="G3" s="26"/>
      <c r="H3" s="12">
        <v>5</v>
      </c>
      <c r="I3" s="12">
        <v>4</v>
      </c>
      <c r="J3" s="12">
        <v>5</v>
      </c>
      <c r="K3" s="12">
        <v>5</v>
      </c>
      <c r="L3" s="12">
        <v>5</v>
      </c>
      <c r="M3" s="12">
        <v>5</v>
      </c>
      <c r="O3" s="12">
        <v>6</v>
      </c>
      <c r="P3" s="12">
        <v>6</v>
      </c>
      <c r="Q3" s="12">
        <v>2</v>
      </c>
      <c r="R3" s="12">
        <v>5</v>
      </c>
      <c r="T3" s="12">
        <v>2</v>
      </c>
      <c r="U3" s="12">
        <v>3</v>
      </c>
      <c r="V3" s="12">
        <v>4</v>
      </c>
      <c r="W3" s="12">
        <v>4</v>
      </c>
      <c r="X3" s="12">
        <v>5</v>
      </c>
      <c r="Z3" s="12">
        <v>4</v>
      </c>
      <c r="AA3" s="12">
        <v>2</v>
      </c>
      <c r="AB3" s="12">
        <v>6</v>
      </c>
      <c r="AC3" s="12">
        <v>5</v>
      </c>
      <c r="AD3" s="12">
        <v>5</v>
      </c>
      <c r="AE3" s="12">
        <v>5</v>
      </c>
      <c r="AF3" s="12">
        <v>5</v>
      </c>
      <c r="AG3" s="12">
        <v>5</v>
      </c>
      <c r="AH3" s="12">
        <v>5</v>
      </c>
      <c r="AI3" s="12">
        <v>6</v>
      </c>
      <c r="AJ3" s="12">
        <v>5</v>
      </c>
      <c r="AK3" s="12">
        <v>5</v>
      </c>
      <c r="AL3" s="12">
        <f>((8-$Z3)+$AA3+$AB3+$AC3+$AD3+$AE3+$AF3+(8-$AG3)+$AH3+$AI3+$AJ3+$AK3)/12</f>
        <v>4.666666666666667</v>
      </c>
      <c r="AM3" s="12">
        <v>6</v>
      </c>
      <c r="AN3" s="12">
        <v>5</v>
      </c>
      <c r="AO3" s="12">
        <v>4</v>
      </c>
      <c r="AP3" s="12">
        <v>1</v>
      </c>
      <c r="AQ3" s="12">
        <v>6</v>
      </c>
      <c r="AR3" s="12">
        <v>7</v>
      </c>
      <c r="AS3" s="12">
        <v>2</v>
      </c>
      <c r="AT3" s="12">
        <v>4</v>
      </c>
      <c r="AV3" s="12">
        <v>2</v>
      </c>
      <c r="AW3" s="12">
        <v>1</v>
      </c>
      <c r="AX3" s="12">
        <v>2</v>
      </c>
      <c r="AY3" s="12">
        <v>6</v>
      </c>
      <c r="BA3" s="12">
        <v>2</v>
      </c>
      <c r="BB3" s="12">
        <v>5</v>
      </c>
      <c r="BC3" s="12">
        <v>4</v>
      </c>
      <c r="BE3" s="12">
        <v>6</v>
      </c>
      <c r="BF3" s="12">
        <v>3</v>
      </c>
      <c r="BG3" s="12">
        <v>4</v>
      </c>
      <c r="BH3" s="12">
        <v>6</v>
      </c>
    </row>
    <row r="4" spans="1:61" s="13" customFormat="1" x14ac:dyDescent="0.35">
      <c r="A4" s="13">
        <v>202</v>
      </c>
      <c r="C4" s="13">
        <v>2</v>
      </c>
      <c r="D4" s="13">
        <v>5</v>
      </c>
      <c r="E4" s="13">
        <v>4</v>
      </c>
      <c r="F4" s="13">
        <v>4</v>
      </c>
      <c r="G4" s="37"/>
      <c r="H4" s="13">
        <v>6</v>
      </c>
      <c r="I4" s="13">
        <v>5</v>
      </c>
      <c r="J4" s="13">
        <v>7</v>
      </c>
      <c r="K4" s="13">
        <v>3</v>
      </c>
      <c r="L4" s="13">
        <v>4</v>
      </c>
      <c r="M4" s="13">
        <v>4</v>
      </c>
      <c r="O4" s="13">
        <v>5</v>
      </c>
      <c r="P4" s="13">
        <v>5</v>
      </c>
      <c r="Q4" s="13">
        <v>2</v>
      </c>
      <c r="R4" s="13">
        <v>5</v>
      </c>
      <c r="T4" s="13">
        <v>2</v>
      </c>
      <c r="U4" s="13">
        <v>5</v>
      </c>
      <c r="V4" s="13">
        <v>4</v>
      </c>
      <c r="W4" s="13">
        <v>6</v>
      </c>
      <c r="X4" s="13">
        <v>4</v>
      </c>
      <c r="Z4" s="13">
        <v>3</v>
      </c>
      <c r="AA4" s="13">
        <v>2</v>
      </c>
      <c r="AB4" s="13">
        <v>5</v>
      </c>
      <c r="AC4" s="13">
        <v>4</v>
      </c>
      <c r="AD4" s="13">
        <v>5</v>
      </c>
      <c r="AE4" s="13">
        <v>5</v>
      </c>
      <c r="AF4" s="13">
        <v>4</v>
      </c>
      <c r="AG4" s="13">
        <v>3</v>
      </c>
      <c r="AH4" s="13">
        <v>4</v>
      </c>
      <c r="AI4" s="13">
        <v>4</v>
      </c>
      <c r="AJ4" s="13">
        <v>3</v>
      </c>
      <c r="AK4" s="13">
        <v>4</v>
      </c>
      <c r="AL4" s="12">
        <f>((8-$Z4)+$AA4+$AB4+$AC4+$AD4+$AE4+$AF4+(8-$AG4)+$AH4+$AI4+$AJ4+$AK4)/12</f>
        <v>4.166666666666667</v>
      </c>
      <c r="AM4" s="13">
        <v>5</v>
      </c>
      <c r="AN4" s="13">
        <v>5</v>
      </c>
      <c r="AO4" s="13">
        <v>2</v>
      </c>
      <c r="AP4" s="13">
        <v>4</v>
      </c>
      <c r="AQ4" s="13">
        <v>3</v>
      </c>
      <c r="AR4" s="13">
        <v>6</v>
      </c>
      <c r="AS4" s="13">
        <v>2</v>
      </c>
      <c r="AT4" s="13">
        <v>2</v>
      </c>
      <c r="AV4" s="13">
        <v>1</v>
      </c>
      <c r="AW4" s="13">
        <v>4</v>
      </c>
      <c r="AX4" s="13">
        <v>2</v>
      </c>
      <c r="AY4" s="13">
        <v>5</v>
      </c>
      <c r="BA4" s="13">
        <v>5</v>
      </c>
      <c r="BB4" s="13">
        <v>5</v>
      </c>
      <c r="BC4" s="13">
        <v>5</v>
      </c>
      <c r="BE4" s="13">
        <v>4</v>
      </c>
      <c r="BF4" s="13">
        <v>5</v>
      </c>
      <c r="BG4" s="13">
        <v>6</v>
      </c>
      <c r="BH4" s="13">
        <v>5</v>
      </c>
    </row>
    <row r="5" spans="1:61" s="13" customFormat="1" x14ac:dyDescent="0.35">
      <c r="A5" s="13">
        <v>203</v>
      </c>
      <c r="C5" s="13">
        <v>7</v>
      </c>
      <c r="D5" s="13">
        <v>7</v>
      </c>
      <c r="E5" s="13">
        <v>7</v>
      </c>
      <c r="F5" s="13">
        <v>7</v>
      </c>
      <c r="G5" s="37"/>
      <c r="H5" s="13">
        <v>7</v>
      </c>
      <c r="I5" s="13">
        <v>7</v>
      </c>
      <c r="J5" s="13">
        <v>7</v>
      </c>
      <c r="K5" s="13">
        <v>4</v>
      </c>
      <c r="L5" s="13">
        <v>7</v>
      </c>
      <c r="M5" s="13">
        <v>7</v>
      </c>
      <c r="O5" s="13">
        <v>5</v>
      </c>
      <c r="P5" s="13">
        <v>7</v>
      </c>
      <c r="Q5" s="13">
        <v>7</v>
      </c>
      <c r="R5" s="13">
        <v>7</v>
      </c>
      <c r="T5" s="13">
        <v>7</v>
      </c>
      <c r="U5" s="13">
        <v>5</v>
      </c>
      <c r="V5" s="13">
        <v>7</v>
      </c>
      <c r="W5" s="13">
        <v>7</v>
      </c>
      <c r="X5" s="13">
        <v>7</v>
      </c>
      <c r="Z5" s="13">
        <v>3</v>
      </c>
      <c r="AA5" s="13">
        <v>7</v>
      </c>
      <c r="AB5" s="13">
        <v>7</v>
      </c>
      <c r="AC5" s="13">
        <v>4</v>
      </c>
      <c r="AD5" s="13">
        <v>4</v>
      </c>
      <c r="AE5" s="13">
        <v>7</v>
      </c>
      <c r="AF5" s="13">
        <v>6</v>
      </c>
      <c r="AG5" s="13">
        <v>2</v>
      </c>
      <c r="AH5" s="13">
        <v>7</v>
      </c>
      <c r="AI5" s="13">
        <v>7</v>
      </c>
      <c r="AJ5" s="13">
        <v>7</v>
      </c>
      <c r="AK5" s="13">
        <v>7</v>
      </c>
      <c r="AL5" s="12">
        <f t="shared" ref="AL5:AL20" si="0">((8-$Z5)+$AA5+$AB5+$AC5+$AD5+$AE5+$AF5+(8-$AG5)+$AH5+$AI5+$AJ5+$AK5)/12</f>
        <v>6.166666666666667</v>
      </c>
      <c r="AM5" s="13">
        <v>5</v>
      </c>
      <c r="AN5" s="13">
        <v>7</v>
      </c>
      <c r="AO5" s="13">
        <v>1</v>
      </c>
      <c r="AP5" s="13">
        <v>7</v>
      </c>
      <c r="AQ5" s="13">
        <v>7</v>
      </c>
      <c r="AR5" s="13">
        <v>7</v>
      </c>
      <c r="AS5" s="13">
        <v>1</v>
      </c>
      <c r="AT5" s="13">
        <v>1</v>
      </c>
      <c r="AV5" s="13">
        <v>1</v>
      </c>
      <c r="AW5" s="13">
        <v>7</v>
      </c>
      <c r="AX5" s="13">
        <v>1</v>
      </c>
      <c r="AY5" s="13">
        <v>7</v>
      </c>
      <c r="BA5" s="13">
        <v>6</v>
      </c>
      <c r="BB5" s="13">
        <v>7</v>
      </c>
      <c r="BC5" s="13">
        <v>7</v>
      </c>
      <c r="BE5" s="13">
        <v>6</v>
      </c>
      <c r="BF5" s="13">
        <v>5</v>
      </c>
      <c r="BG5" s="13">
        <v>7</v>
      </c>
      <c r="BH5" s="13">
        <v>7</v>
      </c>
    </row>
    <row r="6" spans="1:61" s="13" customFormat="1" x14ac:dyDescent="0.35">
      <c r="A6" s="13">
        <v>205</v>
      </c>
      <c r="C6" s="13">
        <v>2</v>
      </c>
      <c r="D6" s="13">
        <v>3</v>
      </c>
      <c r="E6" s="13">
        <v>2</v>
      </c>
      <c r="F6" s="13">
        <v>2</v>
      </c>
      <c r="G6" s="37"/>
      <c r="H6" s="13">
        <v>2</v>
      </c>
      <c r="I6" s="13">
        <v>3</v>
      </c>
      <c r="J6" s="13">
        <v>5</v>
      </c>
      <c r="K6" s="13">
        <v>2</v>
      </c>
      <c r="L6" s="13">
        <v>2</v>
      </c>
      <c r="M6" s="13">
        <v>3</v>
      </c>
      <c r="O6" s="13">
        <v>5</v>
      </c>
      <c r="P6" s="13">
        <v>2</v>
      </c>
      <c r="Q6" s="13">
        <v>3</v>
      </c>
      <c r="R6" s="13">
        <v>2</v>
      </c>
      <c r="T6" s="13">
        <v>3</v>
      </c>
      <c r="U6" s="13">
        <v>5</v>
      </c>
      <c r="V6" s="13">
        <v>2</v>
      </c>
      <c r="W6" s="13">
        <v>2</v>
      </c>
      <c r="X6" s="13">
        <v>5</v>
      </c>
      <c r="Z6" s="13">
        <v>2</v>
      </c>
      <c r="AA6" s="13">
        <v>2</v>
      </c>
      <c r="AB6" s="13">
        <v>5</v>
      </c>
      <c r="AC6" s="13">
        <v>2</v>
      </c>
      <c r="AD6" s="13">
        <v>3</v>
      </c>
      <c r="AE6" s="13">
        <v>3</v>
      </c>
      <c r="AF6" s="13">
        <v>4</v>
      </c>
      <c r="AG6" s="13">
        <v>5</v>
      </c>
      <c r="AH6" s="13">
        <v>3</v>
      </c>
      <c r="AI6" s="13">
        <v>4</v>
      </c>
      <c r="AJ6" s="13">
        <v>5</v>
      </c>
      <c r="AK6" s="13">
        <v>4</v>
      </c>
      <c r="AL6" s="12">
        <f t="shared" si="0"/>
        <v>3.6666666666666665</v>
      </c>
      <c r="AM6" s="13">
        <v>4</v>
      </c>
      <c r="AN6" s="13">
        <v>5</v>
      </c>
      <c r="AO6" s="13">
        <v>5</v>
      </c>
      <c r="AP6" s="13">
        <v>2</v>
      </c>
      <c r="AQ6" s="13">
        <v>5</v>
      </c>
      <c r="AR6" s="13">
        <v>7</v>
      </c>
      <c r="AS6" s="13">
        <v>5</v>
      </c>
      <c r="AT6" s="13">
        <v>5</v>
      </c>
      <c r="AV6" s="13">
        <v>5</v>
      </c>
      <c r="AW6" s="13">
        <v>5</v>
      </c>
      <c r="AX6" s="13">
        <v>6</v>
      </c>
      <c r="AY6" s="13">
        <v>4</v>
      </c>
      <c r="BA6" s="13">
        <v>7</v>
      </c>
      <c r="BB6" s="13">
        <v>3</v>
      </c>
      <c r="BC6" s="13">
        <v>2</v>
      </c>
      <c r="BE6" s="13">
        <v>4</v>
      </c>
      <c r="BF6" s="13">
        <v>4</v>
      </c>
      <c r="BG6" s="13">
        <v>5</v>
      </c>
      <c r="BH6" s="13">
        <v>5</v>
      </c>
    </row>
    <row r="7" spans="1:61" s="13" customFormat="1" x14ac:dyDescent="0.35">
      <c r="A7" s="13">
        <v>206</v>
      </c>
      <c r="C7" s="13">
        <v>2</v>
      </c>
      <c r="D7" s="13">
        <v>5</v>
      </c>
      <c r="E7" s="13">
        <v>5</v>
      </c>
      <c r="F7" s="13">
        <v>5</v>
      </c>
      <c r="G7" s="37"/>
      <c r="H7" s="13">
        <v>7</v>
      </c>
      <c r="I7" s="13">
        <v>7</v>
      </c>
      <c r="J7" s="13">
        <v>5</v>
      </c>
      <c r="K7" s="13">
        <v>5</v>
      </c>
      <c r="L7" s="13">
        <v>4</v>
      </c>
      <c r="M7" s="13">
        <v>7</v>
      </c>
      <c r="O7" s="13">
        <v>3</v>
      </c>
      <c r="P7" s="13">
        <v>4</v>
      </c>
      <c r="Q7" s="13">
        <v>5</v>
      </c>
      <c r="R7" s="13">
        <v>7</v>
      </c>
      <c r="T7" s="13">
        <v>6</v>
      </c>
      <c r="U7" s="13">
        <v>6</v>
      </c>
      <c r="V7" s="13">
        <v>6</v>
      </c>
      <c r="W7" s="13">
        <v>7</v>
      </c>
      <c r="X7" s="13">
        <v>7</v>
      </c>
      <c r="Z7" s="13">
        <v>1</v>
      </c>
      <c r="AA7" s="13">
        <v>4</v>
      </c>
      <c r="AB7" s="13">
        <v>6</v>
      </c>
      <c r="AC7" s="13">
        <v>4</v>
      </c>
      <c r="AD7" s="13">
        <v>3</v>
      </c>
      <c r="AE7" s="13">
        <v>7</v>
      </c>
      <c r="AF7" s="13">
        <v>3</v>
      </c>
      <c r="AG7" s="13">
        <v>3</v>
      </c>
      <c r="AH7" s="13">
        <v>5</v>
      </c>
      <c r="AI7" s="13">
        <v>6</v>
      </c>
      <c r="AJ7" s="13">
        <v>5</v>
      </c>
      <c r="AK7" s="13">
        <v>7</v>
      </c>
      <c r="AL7" s="12">
        <f t="shared" si="0"/>
        <v>5.166666666666667</v>
      </c>
      <c r="AM7" s="13">
        <v>6</v>
      </c>
      <c r="AN7" s="13">
        <v>5</v>
      </c>
      <c r="AO7" s="13">
        <v>5</v>
      </c>
      <c r="AP7" s="13">
        <v>6</v>
      </c>
      <c r="AQ7" s="13">
        <v>6</v>
      </c>
      <c r="AR7" s="13">
        <v>6</v>
      </c>
      <c r="AS7" s="13">
        <v>3</v>
      </c>
      <c r="AT7" s="13">
        <v>3</v>
      </c>
      <c r="AV7" s="13">
        <v>3</v>
      </c>
      <c r="AW7" s="13">
        <v>6</v>
      </c>
      <c r="AX7" s="13">
        <v>3</v>
      </c>
      <c r="AY7" s="13">
        <v>5</v>
      </c>
      <c r="BA7" s="13">
        <v>5</v>
      </c>
      <c r="BB7" s="13">
        <v>4</v>
      </c>
      <c r="BC7" s="13">
        <v>3</v>
      </c>
      <c r="BE7" s="13">
        <v>6</v>
      </c>
      <c r="BF7" s="13">
        <v>3</v>
      </c>
      <c r="BG7" s="13">
        <v>4</v>
      </c>
      <c r="BH7" s="13">
        <v>5</v>
      </c>
    </row>
    <row r="8" spans="1:61" s="13" customFormat="1" x14ac:dyDescent="0.35">
      <c r="A8" s="13">
        <v>208</v>
      </c>
      <c r="C8" s="13">
        <v>3</v>
      </c>
      <c r="D8" s="13">
        <v>5</v>
      </c>
      <c r="E8" s="13">
        <v>2</v>
      </c>
      <c r="F8" s="13">
        <v>3</v>
      </c>
      <c r="G8" s="37"/>
      <c r="H8" s="13">
        <v>3</v>
      </c>
      <c r="I8" s="13">
        <v>4</v>
      </c>
      <c r="J8" s="13">
        <v>5</v>
      </c>
      <c r="K8" s="13">
        <v>2</v>
      </c>
      <c r="L8" s="13">
        <v>4</v>
      </c>
      <c r="M8" s="13">
        <v>5</v>
      </c>
      <c r="O8" s="13">
        <v>3</v>
      </c>
      <c r="P8" s="13">
        <v>3</v>
      </c>
      <c r="Q8" s="13">
        <v>1</v>
      </c>
      <c r="R8" s="13">
        <v>2</v>
      </c>
      <c r="T8" s="13">
        <v>1</v>
      </c>
      <c r="U8" s="13">
        <v>1</v>
      </c>
      <c r="V8" s="13">
        <v>2</v>
      </c>
      <c r="W8" s="13">
        <v>6</v>
      </c>
      <c r="X8" s="13">
        <v>3</v>
      </c>
      <c r="Z8" s="13">
        <v>1</v>
      </c>
      <c r="AA8" s="13">
        <v>3</v>
      </c>
      <c r="AB8" s="13">
        <v>5</v>
      </c>
      <c r="AC8" s="13">
        <v>2</v>
      </c>
      <c r="AD8" s="13">
        <v>2</v>
      </c>
      <c r="AE8" s="13">
        <v>3</v>
      </c>
      <c r="AF8" s="13">
        <v>3</v>
      </c>
      <c r="AG8" s="13">
        <v>5</v>
      </c>
      <c r="AH8" s="13">
        <v>3</v>
      </c>
      <c r="AI8" s="13">
        <v>3</v>
      </c>
      <c r="AJ8" s="13">
        <v>4</v>
      </c>
      <c r="AK8" s="13">
        <v>4</v>
      </c>
      <c r="AL8" s="12">
        <f t="shared" si="0"/>
        <v>3.5</v>
      </c>
      <c r="AM8" s="13">
        <v>7</v>
      </c>
      <c r="AN8" s="13">
        <v>4</v>
      </c>
      <c r="AO8" s="13">
        <v>1</v>
      </c>
      <c r="AP8" s="13">
        <v>7</v>
      </c>
      <c r="AQ8" s="13">
        <v>5</v>
      </c>
      <c r="AR8" s="13">
        <v>7</v>
      </c>
      <c r="AS8" s="13">
        <v>3</v>
      </c>
      <c r="AT8" s="13">
        <v>2</v>
      </c>
      <c r="AV8" s="13">
        <v>5</v>
      </c>
      <c r="AW8" s="13">
        <v>4</v>
      </c>
      <c r="AX8" s="13">
        <v>4</v>
      </c>
      <c r="AY8" s="13">
        <v>4</v>
      </c>
      <c r="BA8" s="13">
        <v>3</v>
      </c>
      <c r="BB8" s="13">
        <v>5</v>
      </c>
      <c r="BC8" s="13">
        <v>2</v>
      </c>
      <c r="BE8" s="13">
        <v>4</v>
      </c>
      <c r="BF8" s="13">
        <v>3</v>
      </c>
      <c r="BG8" s="13">
        <v>5</v>
      </c>
      <c r="BH8" s="13">
        <v>5</v>
      </c>
    </row>
    <row r="9" spans="1:61" s="13" customFormat="1" x14ac:dyDescent="0.35">
      <c r="A9" s="27">
        <v>301</v>
      </c>
      <c r="C9" s="13">
        <v>1</v>
      </c>
      <c r="D9" s="13">
        <v>3</v>
      </c>
      <c r="E9" s="13">
        <v>5</v>
      </c>
      <c r="F9" s="13">
        <v>4</v>
      </c>
      <c r="G9" s="37"/>
      <c r="H9" s="13">
        <v>4</v>
      </c>
      <c r="I9" s="13">
        <v>5</v>
      </c>
      <c r="J9" s="13">
        <v>4</v>
      </c>
      <c r="K9" s="13">
        <v>1</v>
      </c>
      <c r="L9" s="13">
        <v>3</v>
      </c>
      <c r="M9" s="13">
        <v>5</v>
      </c>
      <c r="O9" s="13">
        <v>7</v>
      </c>
      <c r="P9" s="13">
        <v>5</v>
      </c>
      <c r="Q9" s="13">
        <v>5</v>
      </c>
      <c r="R9" s="13">
        <v>5</v>
      </c>
      <c r="T9" s="13">
        <v>5</v>
      </c>
      <c r="U9" s="13">
        <v>5</v>
      </c>
      <c r="V9" s="13">
        <v>4</v>
      </c>
      <c r="W9" s="13">
        <v>3</v>
      </c>
      <c r="X9" s="13">
        <v>4</v>
      </c>
      <c r="Z9" s="13">
        <v>6</v>
      </c>
      <c r="AA9" s="13">
        <v>6</v>
      </c>
      <c r="AB9" s="13">
        <v>5</v>
      </c>
      <c r="AC9" s="13">
        <v>5</v>
      </c>
      <c r="AD9" s="13">
        <v>6</v>
      </c>
      <c r="AE9" s="13">
        <v>5</v>
      </c>
      <c r="AF9" s="13">
        <v>5</v>
      </c>
      <c r="AG9" s="13">
        <v>4</v>
      </c>
      <c r="AH9" s="13">
        <v>5</v>
      </c>
      <c r="AI9" s="13">
        <v>7</v>
      </c>
      <c r="AJ9" s="13">
        <v>6</v>
      </c>
      <c r="AK9" s="13">
        <v>5</v>
      </c>
      <c r="AL9" s="12">
        <f t="shared" si="0"/>
        <v>5.083333333333333</v>
      </c>
      <c r="AM9" s="13">
        <v>6</v>
      </c>
      <c r="AN9" s="13">
        <v>5</v>
      </c>
      <c r="AO9" s="13">
        <v>4</v>
      </c>
      <c r="AP9" s="13">
        <v>7</v>
      </c>
      <c r="AQ9" s="13">
        <v>3</v>
      </c>
      <c r="AR9" s="13">
        <v>5</v>
      </c>
      <c r="AS9" s="13">
        <v>6</v>
      </c>
      <c r="AT9" s="13">
        <v>5</v>
      </c>
      <c r="AV9" s="13">
        <v>5</v>
      </c>
      <c r="AW9" s="13">
        <v>7</v>
      </c>
      <c r="AX9" s="13">
        <v>5</v>
      </c>
      <c r="AY9" s="13">
        <v>7</v>
      </c>
      <c r="BA9" s="13">
        <v>6</v>
      </c>
      <c r="BB9" s="13">
        <v>6</v>
      </c>
      <c r="BC9" s="13">
        <v>4</v>
      </c>
      <c r="BE9" s="13">
        <v>4</v>
      </c>
      <c r="BF9" s="13">
        <v>5</v>
      </c>
      <c r="BG9" s="13">
        <v>3</v>
      </c>
      <c r="BH9" s="13">
        <v>7</v>
      </c>
    </row>
    <row r="10" spans="1:61" s="13" customFormat="1" x14ac:dyDescent="0.35">
      <c r="A10" s="27">
        <v>401</v>
      </c>
      <c r="C10" s="13">
        <v>5</v>
      </c>
      <c r="D10" s="13">
        <v>5</v>
      </c>
      <c r="E10" s="13">
        <v>2</v>
      </c>
      <c r="F10" s="13">
        <v>4</v>
      </c>
      <c r="G10" s="37"/>
      <c r="H10" s="13">
        <v>4</v>
      </c>
      <c r="I10" s="13">
        <v>4</v>
      </c>
      <c r="J10" s="13">
        <v>6</v>
      </c>
      <c r="K10" s="13">
        <v>6</v>
      </c>
      <c r="L10" s="13">
        <v>2</v>
      </c>
      <c r="M10" s="13">
        <v>5</v>
      </c>
      <c r="O10" s="13">
        <v>4</v>
      </c>
      <c r="P10" s="13">
        <v>7</v>
      </c>
      <c r="Q10" s="13">
        <v>5</v>
      </c>
      <c r="R10" s="13">
        <v>2</v>
      </c>
      <c r="T10" s="13">
        <v>4</v>
      </c>
      <c r="U10" s="13">
        <v>2</v>
      </c>
      <c r="V10" s="13">
        <v>4</v>
      </c>
      <c r="W10" s="13">
        <v>3</v>
      </c>
      <c r="X10" s="13">
        <v>2</v>
      </c>
      <c r="Z10" s="13">
        <v>6</v>
      </c>
      <c r="AA10" s="13">
        <v>1</v>
      </c>
      <c r="AB10" s="13">
        <v>6</v>
      </c>
      <c r="AC10" s="13">
        <v>5</v>
      </c>
      <c r="AD10" s="13">
        <v>5</v>
      </c>
      <c r="AE10" s="13">
        <v>3</v>
      </c>
      <c r="AF10" s="13">
        <v>5</v>
      </c>
      <c r="AG10" s="13">
        <v>5</v>
      </c>
      <c r="AH10" s="13">
        <v>4</v>
      </c>
      <c r="AI10" s="13">
        <v>3</v>
      </c>
      <c r="AJ10" s="13">
        <v>3</v>
      </c>
      <c r="AK10" s="13">
        <v>4</v>
      </c>
      <c r="AL10" s="12">
        <f t="shared" si="0"/>
        <v>3.6666666666666665</v>
      </c>
      <c r="AM10" s="13">
        <v>3</v>
      </c>
      <c r="AN10" s="13">
        <v>4</v>
      </c>
      <c r="AO10" s="13">
        <v>3</v>
      </c>
      <c r="AP10" s="13">
        <v>4</v>
      </c>
      <c r="AQ10" s="13">
        <v>6</v>
      </c>
      <c r="AR10" s="13">
        <v>4</v>
      </c>
      <c r="AS10" s="13">
        <v>4</v>
      </c>
      <c r="AT10" s="13">
        <v>4</v>
      </c>
      <c r="AV10" s="13">
        <v>5</v>
      </c>
      <c r="AW10" s="13">
        <v>3</v>
      </c>
      <c r="AX10" s="13">
        <v>3</v>
      </c>
      <c r="AY10" s="13">
        <v>3</v>
      </c>
      <c r="BA10" s="13">
        <v>5</v>
      </c>
      <c r="BB10" s="13">
        <v>7</v>
      </c>
      <c r="BC10" s="13">
        <v>2</v>
      </c>
      <c r="BE10" s="13">
        <v>6</v>
      </c>
      <c r="BF10" s="13">
        <v>4</v>
      </c>
      <c r="BG10" s="13">
        <v>4</v>
      </c>
      <c r="BH10" s="13">
        <v>5</v>
      </c>
    </row>
    <row r="11" spans="1:61" s="13" customFormat="1" x14ac:dyDescent="0.35">
      <c r="A11" s="27">
        <v>402</v>
      </c>
      <c r="C11" s="13">
        <v>5</v>
      </c>
      <c r="D11" s="13">
        <v>5</v>
      </c>
      <c r="E11" s="13">
        <v>7</v>
      </c>
      <c r="F11" s="13">
        <v>3</v>
      </c>
      <c r="G11" s="37"/>
      <c r="H11" s="13">
        <v>5</v>
      </c>
      <c r="I11" s="13">
        <v>6</v>
      </c>
      <c r="J11" s="13">
        <v>5</v>
      </c>
      <c r="K11" s="13">
        <v>3</v>
      </c>
      <c r="L11" s="13">
        <v>5</v>
      </c>
      <c r="M11" s="13">
        <v>2</v>
      </c>
      <c r="O11" s="13">
        <v>2</v>
      </c>
      <c r="P11" s="13">
        <v>6</v>
      </c>
      <c r="Q11" s="13">
        <v>1</v>
      </c>
      <c r="R11" s="13">
        <v>5</v>
      </c>
      <c r="T11" s="13">
        <v>4</v>
      </c>
      <c r="U11" s="13">
        <v>4</v>
      </c>
      <c r="V11" s="13">
        <v>1</v>
      </c>
      <c r="W11" s="13">
        <v>2</v>
      </c>
      <c r="X11" s="13">
        <v>4</v>
      </c>
      <c r="Z11" s="13">
        <v>4</v>
      </c>
      <c r="AA11" s="13">
        <v>3</v>
      </c>
      <c r="AB11" s="13">
        <v>4</v>
      </c>
      <c r="AC11" s="13">
        <v>6</v>
      </c>
      <c r="AD11" s="13">
        <v>5</v>
      </c>
      <c r="AE11" s="13">
        <v>3</v>
      </c>
      <c r="AF11" s="13">
        <v>4</v>
      </c>
      <c r="AG11" s="13">
        <v>5</v>
      </c>
      <c r="AH11" s="13">
        <v>5</v>
      </c>
      <c r="AI11" s="13">
        <v>5</v>
      </c>
      <c r="AJ11" s="13">
        <v>4</v>
      </c>
      <c r="AK11" s="13">
        <v>3</v>
      </c>
      <c r="AL11" s="12">
        <f t="shared" si="0"/>
        <v>4.083333333333333</v>
      </c>
      <c r="AM11" s="13">
        <v>7</v>
      </c>
      <c r="AN11" s="13">
        <v>7</v>
      </c>
      <c r="AO11" s="13">
        <v>4</v>
      </c>
      <c r="AP11" s="13">
        <v>7</v>
      </c>
      <c r="AQ11" s="13">
        <v>7</v>
      </c>
      <c r="AR11" s="13">
        <v>7</v>
      </c>
      <c r="AS11" s="13">
        <v>2</v>
      </c>
      <c r="AT11" s="13">
        <v>2</v>
      </c>
      <c r="AV11" s="13">
        <v>4</v>
      </c>
      <c r="AW11" s="13">
        <v>6</v>
      </c>
      <c r="AX11" s="13">
        <v>5</v>
      </c>
      <c r="AY11" s="13">
        <v>5</v>
      </c>
      <c r="BA11" s="13">
        <v>5</v>
      </c>
      <c r="BB11" s="13">
        <v>7</v>
      </c>
      <c r="BC11" s="13">
        <v>6</v>
      </c>
      <c r="BE11" s="13">
        <v>6</v>
      </c>
      <c r="BF11" s="13">
        <v>5</v>
      </c>
      <c r="BG11" s="13">
        <v>5</v>
      </c>
      <c r="BH11" s="13">
        <v>7</v>
      </c>
    </row>
    <row r="12" spans="1:61" s="13" customFormat="1" x14ac:dyDescent="0.35">
      <c r="A12" s="27">
        <v>403</v>
      </c>
      <c r="C12" s="13">
        <v>4</v>
      </c>
      <c r="D12" s="13">
        <v>5</v>
      </c>
      <c r="E12" s="13">
        <v>6</v>
      </c>
      <c r="F12" s="13">
        <v>2</v>
      </c>
      <c r="G12" s="37"/>
      <c r="H12" s="13">
        <v>5</v>
      </c>
      <c r="I12" s="13">
        <v>5</v>
      </c>
      <c r="J12" s="13">
        <v>6</v>
      </c>
      <c r="K12" s="13">
        <v>2</v>
      </c>
      <c r="L12" s="13">
        <v>5</v>
      </c>
      <c r="M12" s="13">
        <v>5</v>
      </c>
      <c r="O12" s="13">
        <v>5</v>
      </c>
      <c r="P12" s="13">
        <v>6</v>
      </c>
      <c r="Q12" s="13">
        <v>2</v>
      </c>
      <c r="R12" s="13">
        <v>6</v>
      </c>
      <c r="T12" s="13">
        <v>5</v>
      </c>
      <c r="U12" s="13">
        <v>6</v>
      </c>
      <c r="V12" s="13">
        <v>4</v>
      </c>
      <c r="W12" s="13">
        <v>5</v>
      </c>
      <c r="X12" s="13">
        <v>5</v>
      </c>
      <c r="Z12" s="13">
        <v>3</v>
      </c>
      <c r="AA12" s="13">
        <v>3</v>
      </c>
      <c r="AB12" s="13">
        <v>6</v>
      </c>
      <c r="AC12" s="13">
        <v>5</v>
      </c>
      <c r="AD12" s="13">
        <v>4</v>
      </c>
      <c r="AE12" s="13">
        <v>4</v>
      </c>
      <c r="AF12" s="13">
        <v>4</v>
      </c>
      <c r="AG12" s="13">
        <v>3</v>
      </c>
      <c r="AH12" s="13">
        <v>4</v>
      </c>
      <c r="AI12" s="13">
        <v>5</v>
      </c>
      <c r="AJ12" s="13">
        <v>5</v>
      </c>
      <c r="AK12" s="13">
        <v>4</v>
      </c>
      <c r="AL12" s="12">
        <f t="shared" si="0"/>
        <v>4.5</v>
      </c>
      <c r="AM12" s="13">
        <v>5</v>
      </c>
      <c r="AN12" s="13">
        <v>4</v>
      </c>
      <c r="AO12" s="13">
        <v>2</v>
      </c>
      <c r="AP12" s="13">
        <v>7</v>
      </c>
      <c r="AQ12" s="13">
        <v>6</v>
      </c>
      <c r="AR12" s="13">
        <v>7</v>
      </c>
      <c r="AS12" s="13">
        <v>5</v>
      </c>
      <c r="AT12" s="13">
        <v>2</v>
      </c>
      <c r="AV12" s="13">
        <v>5</v>
      </c>
      <c r="AW12" s="13">
        <v>5</v>
      </c>
      <c r="AX12" s="13">
        <v>5</v>
      </c>
      <c r="AY12" s="13">
        <v>5</v>
      </c>
      <c r="BA12" s="13">
        <v>5</v>
      </c>
      <c r="BB12" s="13">
        <v>5</v>
      </c>
      <c r="BC12" s="13">
        <v>5</v>
      </c>
      <c r="BE12" s="13">
        <v>6</v>
      </c>
      <c r="BF12" s="13">
        <v>6</v>
      </c>
      <c r="BG12" s="13">
        <v>7</v>
      </c>
      <c r="BH12" s="13">
        <v>7</v>
      </c>
    </row>
    <row r="13" spans="1:61" s="13" customFormat="1" x14ac:dyDescent="0.35">
      <c r="A13" s="27">
        <v>404</v>
      </c>
      <c r="C13" s="13">
        <v>1</v>
      </c>
      <c r="D13" s="13">
        <v>2</v>
      </c>
      <c r="E13" s="13">
        <v>2</v>
      </c>
      <c r="F13" s="13">
        <v>2</v>
      </c>
      <c r="G13" s="37"/>
      <c r="H13" s="13">
        <v>5</v>
      </c>
      <c r="I13" s="13">
        <v>6</v>
      </c>
      <c r="J13" s="13">
        <v>6</v>
      </c>
      <c r="K13" s="13">
        <v>2</v>
      </c>
      <c r="L13" s="13">
        <v>6</v>
      </c>
      <c r="M13" s="13">
        <v>4</v>
      </c>
      <c r="O13" s="13">
        <v>3</v>
      </c>
      <c r="P13" s="13">
        <v>5</v>
      </c>
      <c r="Q13" s="13">
        <v>2</v>
      </c>
      <c r="R13" s="13">
        <v>2</v>
      </c>
      <c r="T13" s="13">
        <v>6</v>
      </c>
      <c r="U13" s="13">
        <v>6</v>
      </c>
      <c r="V13" s="13">
        <v>2</v>
      </c>
      <c r="W13" s="13">
        <v>5</v>
      </c>
      <c r="X13" s="13">
        <v>5</v>
      </c>
      <c r="Z13" s="13">
        <v>5</v>
      </c>
      <c r="AA13" s="13">
        <v>2</v>
      </c>
      <c r="AB13" s="13">
        <v>7</v>
      </c>
      <c r="AC13" s="13">
        <v>2</v>
      </c>
      <c r="AD13" s="13">
        <v>6</v>
      </c>
      <c r="AE13" s="13">
        <v>6</v>
      </c>
      <c r="AF13" s="13">
        <v>6</v>
      </c>
      <c r="AG13" s="13">
        <v>3</v>
      </c>
      <c r="AH13" s="13">
        <v>4</v>
      </c>
      <c r="AI13" s="13">
        <v>5</v>
      </c>
      <c r="AJ13" s="13">
        <v>3</v>
      </c>
      <c r="AK13" s="13">
        <v>3</v>
      </c>
      <c r="AL13" s="12">
        <f t="shared" si="0"/>
        <v>4.333333333333333</v>
      </c>
      <c r="AM13" s="13">
        <v>4</v>
      </c>
      <c r="AN13" s="13">
        <v>3</v>
      </c>
      <c r="AO13" s="13">
        <v>4</v>
      </c>
      <c r="AP13" s="13">
        <v>2</v>
      </c>
      <c r="AQ13" s="13">
        <v>4</v>
      </c>
      <c r="AR13" s="13">
        <v>4</v>
      </c>
      <c r="AS13" s="13">
        <v>5</v>
      </c>
      <c r="AT13" s="13">
        <v>4</v>
      </c>
      <c r="AV13" s="13">
        <v>5</v>
      </c>
      <c r="AW13" s="13">
        <v>5</v>
      </c>
      <c r="AX13" s="13">
        <v>3</v>
      </c>
      <c r="AY13" s="13">
        <v>3</v>
      </c>
      <c r="BA13" s="13">
        <v>3</v>
      </c>
      <c r="BB13" s="13">
        <v>2</v>
      </c>
      <c r="BC13" s="13">
        <v>2</v>
      </c>
      <c r="BE13" s="13">
        <v>7</v>
      </c>
      <c r="BF13" s="13">
        <v>2</v>
      </c>
      <c r="BG13" s="13">
        <v>6</v>
      </c>
      <c r="BH13" s="13">
        <v>4</v>
      </c>
    </row>
    <row r="14" spans="1:61" s="13" customFormat="1" x14ac:dyDescent="0.35">
      <c r="A14" s="27">
        <v>405</v>
      </c>
      <c r="C14" s="13">
        <v>2</v>
      </c>
      <c r="D14" s="13">
        <v>5</v>
      </c>
      <c r="E14" s="13">
        <v>7</v>
      </c>
      <c r="F14" s="13">
        <v>1</v>
      </c>
      <c r="G14" s="37"/>
      <c r="H14" s="13">
        <v>3</v>
      </c>
      <c r="I14" s="13">
        <v>7</v>
      </c>
      <c r="J14" s="13">
        <v>6</v>
      </c>
      <c r="K14" s="13">
        <v>2</v>
      </c>
      <c r="L14" s="13">
        <v>5</v>
      </c>
      <c r="M14" s="13">
        <v>4</v>
      </c>
      <c r="O14" s="13">
        <v>1</v>
      </c>
      <c r="P14" s="13">
        <v>7</v>
      </c>
      <c r="Q14" s="13">
        <v>1</v>
      </c>
      <c r="R14" s="13">
        <v>1</v>
      </c>
      <c r="T14" s="13">
        <v>4</v>
      </c>
      <c r="U14" s="13">
        <v>1</v>
      </c>
      <c r="V14" s="13">
        <v>5</v>
      </c>
      <c r="W14" s="13">
        <v>6</v>
      </c>
      <c r="X14" s="13">
        <v>1</v>
      </c>
      <c r="Z14" s="13">
        <v>3</v>
      </c>
      <c r="AA14" s="13">
        <v>1</v>
      </c>
      <c r="AB14" s="13">
        <v>5</v>
      </c>
      <c r="AC14" s="13">
        <v>1</v>
      </c>
      <c r="AD14" s="13">
        <v>6</v>
      </c>
      <c r="AE14" s="13">
        <v>7</v>
      </c>
      <c r="AF14" s="13">
        <v>7</v>
      </c>
      <c r="AG14" s="13">
        <v>7</v>
      </c>
      <c r="AH14" s="13">
        <v>5</v>
      </c>
      <c r="AI14" s="13">
        <v>2</v>
      </c>
      <c r="AJ14" s="13">
        <v>5</v>
      </c>
      <c r="AK14" s="13">
        <v>1</v>
      </c>
      <c r="AL14" s="12">
        <f t="shared" si="0"/>
        <v>3.8333333333333335</v>
      </c>
      <c r="AM14" s="13">
        <v>4</v>
      </c>
      <c r="AN14" s="13">
        <v>4</v>
      </c>
      <c r="AO14" s="13">
        <v>6</v>
      </c>
      <c r="AP14" s="13">
        <v>7</v>
      </c>
      <c r="AQ14" s="13">
        <v>7</v>
      </c>
      <c r="AR14" s="13">
        <v>7</v>
      </c>
      <c r="AS14" s="13">
        <v>4</v>
      </c>
      <c r="AT14" s="13">
        <v>1</v>
      </c>
      <c r="AV14" s="13">
        <v>5</v>
      </c>
      <c r="AW14" s="13">
        <v>1</v>
      </c>
      <c r="AX14" s="13">
        <v>4</v>
      </c>
      <c r="AY14" s="13">
        <v>5</v>
      </c>
      <c r="BA14" s="13">
        <v>5</v>
      </c>
      <c r="BB14" s="13">
        <v>7</v>
      </c>
      <c r="BC14" s="13">
        <v>7</v>
      </c>
      <c r="BE14" s="13">
        <v>5</v>
      </c>
      <c r="BF14" s="13">
        <v>5</v>
      </c>
      <c r="BG14" s="13">
        <v>7</v>
      </c>
      <c r="BH14" s="13">
        <v>7</v>
      </c>
    </row>
    <row r="15" spans="1:61" s="13" customFormat="1" x14ac:dyDescent="0.35">
      <c r="A15" s="27">
        <v>407</v>
      </c>
      <c r="C15" s="13">
        <v>2</v>
      </c>
      <c r="D15" s="13">
        <v>5</v>
      </c>
      <c r="E15" s="13">
        <v>7</v>
      </c>
      <c r="F15" s="13">
        <v>4</v>
      </c>
      <c r="G15" s="37"/>
      <c r="H15" s="13">
        <v>6</v>
      </c>
      <c r="I15" s="13">
        <v>6</v>
      </c>
      <c r="J15" s="13">
        <v>5</v>
      </c>
      <c r="K15" s="13">
        <v>2</v>
      </c>
      <c r="L15" s="13">
        <v>5</v>
      </c>
      <c r="M15" s="13">
        <v>1</v>
      </c>
      <c r="O15" s="13">
        <v>5</v>
      </c>
      <c r="P15" s="13">
        <v>5</v>
      </c>
      <c r="Q15" s="13">
        <v>1</v>
      </c>
      <c r="R15" s="13">
        <v>4</v>
      </c>
      <c r="T15" s="13">
        <v>1</v>
      </c>
      <c r="U15" s="13">
        <v>4</v>
      </c>
      <c r="V15" s="13">
        <v>4</v>
      </c>
      <c r="W15" s="13">
        <v>3</v>
      </c>
      <c r="X15" s="13">
        <v>4</v>
      </c>
      <c r="Z15" s="13">
        <v>5</v>
      </c>
      <c r="AA15" s="13">
        <v>1</v>
      </c>
      <c r="AB15" s="13">
        <v>7</v>
      </c>
      <c r="AC15" s="13">
        <v>7</v>
      </c>
      <c r="AD15" s="13">
        <v>5</v>
      </c>
      <c r="AE15" s="13">
        <v>4</v>
      </c>
      <c r="AF15" s="13">
        <v>7</v>
      </c>
      <c r="AG15" s="13">
        <v>7</v>
      </c>
      <c r="AH15" s="13">
        <v>5</v>
      </c>
      <c r="AI15" s="13">
        <v>4</v>
      </c>
      <c r="AJ15" s="13">
        <v>5</v>
      </c>
      <c r="AK15" s="13">
        <v>7</v>
      </c>
      <c r="AL15" s="12">
        <f t="shared" si="0"/>
        <v>4.666666666666667</v>
      </c>
      <c r="AM15" s="13">
        <v>7</v>
      </c>
      <c r="AN15" s="13">
        <v>4</v>
      </c>
      <c r="AO15" s="13">
        <v>4</v>
      </c>
      <c r="AP15" s="13">
        <v>7</v>
      </c>
      <c r="AQ15" s="13">
        <v>4</v>
      </c>
      <c r="AR15" s="13">
        <v>6</v>
      </c>
      <c r="AS15" s="13">
        <v>2</v>
      </c>
      <c r="AT15" s="13">
        <v>1</v>
      </c>
      <c r="AV15" s="13">
        <v>1</v>
      </c>
      <c r="AW15" s="13">
        <v>5</v>
      </c>
      <c r="AX15" s="13">
        <v>3</v>
      </c>
      <c r="AY15" s="13">
        <v>7</v>
      </c>
      <c r="BA15" s="13">
        <v>2</v>
      </c>
      <c r="BB15" s="13">
        <v>7</v>
      </c>
      <c r="BC15" s="13">
        <v>7</v>
      </c>
      <c r="BE15" s="13">
        <v>7</v>
      </c>
      <c r="BF15" s="13">
        <v>7</v>
      </c>
      <c r="BG15" s="13">
        <v>5</v>
      </c>
      <c r="BH15" s="13">
        <v>7</v>
      </c>
    </row>
    <row r="16" spans="1:61" s="13" customFormat="1" x14ac:dyDescent="0.35">
      <c r="A16" s="27">
        <v>408</v>
      </c>
      <c r="C16" s="13">
        <v>2</v>
      </c>
      <c r="D16" s="13">
        <v>4</v>
      </c>
      <c r="E16" s="13">
        <v>2</v>
      </c>
      <c r="F16" s="13">
        <v>2</v>
      </c>
      <c r="G16" s="37"/>
      <c r="H16" s="13">
        <v>3</v>
      </c>
      <c r="I16" s="13">
        <v>3</v>
      </c>
      <c r="J16" s="13">
        <v>4</v>
      </c>
      <c r="K16" s="13">
        <v>3</v>
      </c>
      <c r="L16" s="13">
        <v>3</v>
      </c>
      <c r="M16" s="13">
        <v>3</v>
      </c>
      <c r="O16" s="13">
        <v>4</v>
      </c>
      <c r="P16" s="13">
        <v>4</v>
      </c>
      <c r="Q16" s="13">
        <v>3</v>
      </c>
      <c r="R16" s="13">
        <v>3</v>
      </c>
      <c r="T16" s="13">
        <v>2</v>
      </c>
      <c r="U16" s="13">
        <v>3</v>
      </c>
      <c r="V16" s="13">
        <v>3</v>
      </c>
      <c r="W16" s="13">
        <v>3</v>
      </c>
      <c r="X16" s="13">
        <v>4</v>
      </c>
      <c r="Z16" s="13">
        <v>5</v>
      </c>
      <c r="AA16" s="13">
        <v>4</v>
      </c>
      <c r="AB16" s="13">
        <v>4</v>
      </c>
      <c r="AC16" s="13">
        <v>4</v>
      </c>
      <c r="AD16" s="13">
        <v>4</v>
      </c>
      <c r="AE16" s="13">
        <v>3</v>
      </c>
      <c r="AF16" s="13">
        <v>4</v>
      </c>
      <c r="AG16" s="13">
        <v>3</v>
      </c>
      <c r="AH16" s="13">
        <v>3</v>
      </c>
      <c r="AI16" s="13">
        <v>4</v>
      </c>
      <c r="AJ16" s="13">
        <v>3</v>
      </c>
      <c r="AK16" s="13">
        <v>3</v>
      </c>
      <c r="AL16" s="12">
        <f t="shared" si="0"/>
        <v>3.6666666666666665</v>
      </c>
      <c r="AM16" s="13">
        <v>4</v>
      </c>
      <c r="AN16" s="13">
        <v>3</v>
      </c>
      <c r="AO16" s="13">
        <v>3</v>
      </c>
      <c r="AP16" s="13">
        <v>4</v>
      </c>
      <c r="AQ16" s="13">
        <v>3</v>
      </c>
      <c r="AR16" s="13">
        <v>5</v>
      </c>
      <c r="AS16" s="13">
        <v>4</v>
      </c>
      <c r="AT16" s="13">
        <v>4</v>
      </c>
      <c r="AV16" s="13">
        <v>4</v>
      </c>
      <c r="AW16" s="13">
        <v>4</v>
      </c>
      <c r="AX16" s="13">
        <v>4</v>
      </c>
      <c r="AY16" s="13">
        <v>3</v>
      </c>
      <c r="BA16" s="13">
        <v>4</v>
      </c>
      <c r="BB16" s="13">
        <v>7</v>
      </c>
      <c r="BC16" s="13">
        <v>4</v>
      </c>
      <c r="BE16" s="13">
        <v>5</v>
      </c>
      <c r="BF16" s="13">
        <v>4</v>
      </c>
      <c r="BG16" s="13">
        <v>4</v>
      </c>
      <c r="BH16" s="13">
        <v>3</v>
      </c>
    </row>
    <row r="17" spans="1:60" s="13" customFormat="1" x14ac:dyDescent="0.35">
      <c r="A17" s="27">
        <v>409</v>
      </c>
      <c r="C17" s="13">
        <v>5</v>
      </c>
      <c r="D17" s="13">
        <v>6</v>
      </c>
      <c r="E17" s="13">
        <v>3</v>
      </c>
      <c r="F17" s="13">
        <v>1</v>
      </c>
      <c r="G17" s="37"/>
      <c r="H17" s="13">
        <v>7</v>
      </c>
      <c r="I17" s="13">
        <v>5</v>
      </c>
      <c r="J17" s="13">
        <v>6</v>
      </c>
      <c r="K17" s="13">
        <v>2</v>
      </c>
      <c r="L17" s="13">
        <v>2</v>
      </c>
      <c r="M17" s="13">
        <v>4</v>
      </c>
      <c r="O17" s="13">
        <v>5</v>
      </c>
      <c r="P17" s="13">
        <v>5</v>
      </c>
      <c r="Q17" s="13">
        <v>2</v>
      </c>
      <c r="R17" s="13">
        <v>2</v>
      </c>
      <c r="T17" s="13">
        <v>7</v>
      </c>
      <c r="U17" s="13">
        <v>6</v>
      </c>
      <c r="V17" s="13">
        <v>2</v>
      </c>
      <c r="W17" s="13">
        <v>6</v>
      </c>
      <c r="X17" s="13">
        <v>4</v>
      </c>
      <c r="Z17" s="13">
        <v>2</v>
      </c>
      <c r="AA17" s="13">
        <v>2</v>
      </c>
      <c r="AB17" s="13">
        <v>7</v>
      </c>
      <c r="AC17" s="13">
        <v>2</v>
      </c>
      <c r="AD17" s="13">
        <v>6</v>
      </c>
      <c r="AE17" s="13">
        <v>5</v>
      </c>
      <c r="AF17" s="13">
        <v>4</v>
      </c>
      <c r="AG17" s="13">
        <v>6</v>
      </c>
      <c r="AH17" s="13">
        <v>2</v>
      </c>
      <c r="AI17" s="13">
        <v>1</v>
      </c>
      <c r="AJ17" s="13">
        <v>2</v>
      </c>
      <c r="AK17" s="13">
        <v>1</v>
      </c>
      <c r="AL17" s="12">
        <f t="shared" si="0"/>
        <v>3.3333333333333335</v>
      </c>
      <c r="AM17" s="13">
        <v>7</v>
      </c>
      <c r="AN17" s="13">
        <v>2</v>
      </c>
      <c r="AO17" s="13">
        <v>1</v>
      </c>
      <c r="AP17" s="13">
        <v>7</v>
      </c>
      <c r="AQ17" s="13">
        <v>1</v>
      </c>
      <c r="AR17" s="13">
        <v>6</v>
      </c>
      <c r="AS17" s="13">
        <v>7</v>
      </c>
      <c r="AT17" s="13">
        <v>1</v>
      </c>
      <c r="AV17" s="13">
        <v>2</v>
      </c>
      <c r="AW17" s="13">
        <v>2</v>
      </c>
      <c r="AX17" s="13">
        <v>3</v>
      </c>
      <c r="AY17" s="13">
        <v>2</v>
      </c>
      <c r="BA17" s="13">
        <v>2</v>
      </c>
      <c r="BB17" s="13">
        <v>1</v>
      </c>
      <c r="BC17" s="13">
        <v>2</v>
      </c>
      <c r="BE17" s="13">
        <v>7</v>
      </c>
      <c r="BF17" s="13">
        <v>6</v>
      </c>
      <c r="BG17" s="13">
        <v>5</v>
      </c>
      <c r="BH17" s="13">
        <v>5</v>
      </c>
    </row>
    <row r="18" spans="1:60" s="13" customFormat="1" x14ac:dyDescent="0.35">
      <c r="A18" s="27">
        <v>410</v>
      </c>
      <c r="C18" s="13">
        <v>4</v>
      </c>
      <c r="D18" s="13">
        <v>3</v>
      </c>
      <c r="E18" s="13">
        <v>4</v>
      </c>
      <c r="F18" s="13">
        <v>3</v>
      </c>
      <c r="G18" s="37"/>
      <c r="H18" s="13">
        <v>5</v>
      </c>
      <c r="I18" s="13">
        <v>4</v>
      </c>
      <c r="J18" s="13">
        <v>4</v>
      </c>
      <c r="K18" s="13">
        <v>4</v>
      </c>
      <c r="L18" s="13">
        <v>4</v>
      </c>
      <c r="M18" s="13">
        <v>2</v>
      </c>
      <c r="O18" s="13">
        <v>5</v>
      </c>
      <c r="P18" s="13">
        <v>4</v>
      </c>
      <c r="Q18" s="13">
        <v>3</v>
      </c>
      <c r="R18" s="13">
        <v>3</v>
      </c>
      <c r="T18" s="13">
        <v>2</v>
      </c>
      <c r="U18" s="13">
        <v>4</v>
      </c>
      <c r="V18" s="13">
        <v>4</v>
      </c>
      <c r="W18" s="13">
        <v>4</v>
      </c>
      <c r="X18" s="13">
        <v>4</v>
      </c>
      <c r="Z18" s="13">
        <v>4</v>
      </c>
      <c r="AA18" s="13">
        <v>3</v>
      </c>
      <c r="AB18" s="13">
        <v>5</v>
      </c>
      <c r="AC18" s="13">
        <v>4</v>
      </c>
      <c r="AD18" s="13">
        <v>4</v>
      </c>
      <c r="AE18" s="13">
        <v>5</v>
      </c>
      <c r="AF18" s="13">
        <v>5</v>
      </c>
      <c r="AG18" s="13">
        <v>4</v>
      </c>
      <c r="AH18" s="13">
        <v>4</v>
      </c>
      <c r="AI18" s="13">
        <v>4</v>
      </c>
      <c r="AJ18" s="13">
        <v>4</v>
      </c>
      <c r="AK18" s="13">
        <v>3</v>
      </c>
      <c r="AL18" s="12">
        <f t="shared" si="0"/>
        <v>4.083333333333333</v>
      </c>
      <c r="AM18" s="13">
        <v>4</v>
      </c>
      <c r="AN18" s="13">
        <v>4</v>
      </c>
      <c r="AO18" s="13">
        <v>4</v>
      </c>
      <c r="AP18" s="13">
        <v>5</v>
      </c>
      <c r="AQ18" s="13">
        <v>4</v>
      </c>
      <c r="AR18" s="13">
        <v>4</v>
      </c>
      <c r="AS18" s="13">
        <v>3</v>
      </c>
      <c r="AT18" s="13">
        <v>4</v>
      </c>
      <c r="AV18" s="13">
        <v>2</v>
      </c>
      <c r="AW18" s="13">
        <v>5</v>
      </c>
      <c r="AX18" s="13">
        <v>2</v>
      </c>
      <c r="AY18" s="13">
        <v>4</v>
      </c>
      <c r="BA18" s="13">
        <v>4</v>
      </c>
      <c r="BB18" s="13">
        <v>5</v>
      </c>
      <c r="BC18" s="13">
        <v>3</v>
      </c>
      <c r="BE18" s="13">
        <v>5</v>
      </c>
      <c r="BF18" s="13">
        <v>4</v>
      </c>
      <c r="BG18" s="13">
        <v>4</v>
      </c>
      <c r="BH18" s="13">
        <v>4</v>
      </c>
    </row>
    <row r="19" spans="1:60" s="13" customFormat="1" x14ac:dyDescent="0.35">
      <c r="A19" s="27">
        <v>411</v>
      </c>
      <c r="C19" s="13">
        <v>5</v>
      </c>
      <c r="D19" s="13">
        <v>2</v>
      </c>
      <c r="E19" s="13">
        <v>6</v>
      </c>
      <c r="F19" s="13">
        <v>2</v>
      </c>
      <c r="G19" s="37"/>
      <c r="H19" s="13">
        <v>5</v>
      </c>
      <c r="I19" s="13">
        <v>6</v>
      </c>
      <c r="J19" s="13">
        <v>5</v>
      </c>
      <c r="K19" s="13">
        <v>1</v>
      </c>
      <c r="L19" s="13">
        <v>3</v>
      </c>
      <c r="M19" s="13">
        <v>3</v>
      </c>
      <c r="O19" s="13">
        <v>4</v>
      </c>
      <c r="P19" s="13">
        <v>5</v>
      </c>
      <c r="Q19" s="13">
        <v>4</v>
      </c>
      <c r="R19" s="13">
        <v>5</v>
      </c>
      <c r="T19" s="13">
        <v>2</v>
      </c>
      <c r="U19" s="13">
        <v>4</v>
      </c>
      <c r="V19" s="13">
        <v>3</v>
      </c>
      <c r="W19" s="13">
        <v>2</v>
      </c>
      <c r="X19" s="13">
        <v>3</v>
      </c>
      <c r="Z19" s="13">
        <v>6</v>
      </c>
      <c r="AA19" s="13">
        <v>1</v>
      </c>
      <c r="AB19" s="13">
        <v>7</v>
      </c>
      <c r="AC19" s="13">
        <v>6</v>
      </c>
      <c r="AD19" s="13">
        <v>7</v>
      </c>
      <c r="AE19" s="13">
        <v>5</v>
      </c>
      <c r="AF19" s="13">
        <v>5</v>
      </c>
      <c r="AG19" s="13">
        <v>4</v>
      </c>
      <c r="AH19" s="13">
        <v>7</v>
      </c>
      <c r="AI19" s="13">
        <v>4</v>
      </c>
      <c r="AJ19" s="13">
        <v>2</v>
      </c>
      <c r="AK19" s="13">
        <v>4</v>
      </c>
      <c r="AL19" s="12">
        <f t="shared" si="0"/>
        <v>4.5</v>
      </c>
      <c r="AM19" s="13">
        <v>4</v>
      </c>
      <c r="AN19" s="13">
        <v>4</v>
      </c>
      <c r="AO19" s="13">
        <v>3</v>
      </c>
      <c r="AP19" s="13">
        <v>5</v>
      </c>
      <c r="AQ19" s="13">
        <v>3</v>
      </c>
      <c r="AR19" s="13">
        <v>7</v>
      </c>
      <c r="AS19" s="13">
        <v>1</v>
      </c>
      <c r="AT19" s="13">
        <v>2</v>
      </c>
      <c r="AV19" s="13">
        <v>4</v>
      </c>
      <c r="AW19" s="13">
        <v>7</v>
      </c>
      <c r="AX19" s="13">
        <v>5</v>
      </c>
      <c r="AY19" s="13">
        <v>6</v>
      </c>
      <c r="BA19" s="13">
        <v>4</v>
      </c>
      <c r="BB19" s="13">
        <v>4</v>
      </c>
      <c r="BC19" s="13">
        <v>6</v>
      </c>
      <c r="BE19" s="13">
        <v>6</v>
      </c>
      <c r="BF19" s="13">
        <v>7</v>
      </c>
      <c r="BG19" s="13">
        <v>6</v>
      </c>
      <c r="BH19" s="13">
        <v>7</v>
      </c>
    </row>
    <row r="20" spans="1:60" s="13" customFormat="1" x14ac:dyDescent="0.35">
      <c r="A20" s="27">
        <v>412</v>
      </c>
      <c r="C20" s="13">
        <v>3</v>
      </c>
      <c r="D20" s="13">
        <v>4</v>
      </c>
      <c r="E20" s="13">
        <v>6</v>
      </c>
      <c r="F20" s="13">
        <v>7</v>
      </c>
      <c r="G20" s="37"/>
      <c r="H20" s="13">
        <v>2</v>
      </c>
      <c r="I20" s="13">
        <v>4</v>
      </c>
      <c r="J20" s="13">
        <v>6</v>
      </c>
      <c r="K20" s="13">
        <v>4</v>
      </c>
      <c r="L20" s="13">
        <v>4</v>
      </c>
      <c r="M20" s="13">
        <v>3</v>
      </c>
      <c r="O20" s="13">
        <v>2</v>
      </c>
      <c r="P20" s="13">
        <v>7</v>
      </c>
      <c r="Q20" s="13">
        <v>1</v>
      </c>
      <c r="R20" s="13">
        <v>6</v>
      </c>
      <c r="T20" s="13">
        <v>4</v>
      </c>
      <c r="U20" s="13">
        <v>2</v>
      </c>
      <c r="V20" s="13">
        <v>2</v>
      </c>
      <c r="W20" s="13">
        <v>1</v>
      </c>
      <c r="X20" s="13">
        <v>5</v>
      </c>
      <c r="Z20" s="13">
        <v>6</v>
      </c>
      <c r="AA20" s="13">
        <v>2</v>
      </c>
      <c r="AB20" s="13">
        <v>4</v>
      </c>
      <c r="AC20" s="13">
        <v>3</v>
      </c>
      <c r="AD20" s="13">
        <v>3</v>
      </c>
      <c r="AE20" s="13">
        <v>4</v>
      </c>
      <c r="AF20" s="13">
        <v>2</v>
      </c>
      <c r="AG20" s="13">
        <v>6</v>
      </c>
      <c r="AH20" s="13">
        <v>3</v>
      </c>
      <c r="AI20" s="13">
        <v>3</v>
      </c>
      <c r="AJ20" s="13">
        <v>3</v>
      </c>
      <c r="AK20" s="13">
        <v>3</v>
      </c>
      <c r="AL20" s="12">
        <f t="shared" si="0"/>
        <v>2.8333333333333335</v>
      </c>
      <c r="AM20" s="13">
        <v>2</v>
      </c>
      <c r="AN20" s="13">
        <v>2</v>
      </c>
      <c r="AO20" s="13">
        <v>7</v>
      </c>
      <c r="AP20" s="13">
        <v>1</v>
      </c>
      <c r="AQ20" s="13">
        <v>4</v>
      </c>
      <c r="AR20" s="13">
        <v>3</v>
      </c>
      <c r="AS20" s="13">
        <v>6</v>
      </c>
      <c r="AT20" s="13">
        <v>5</v>
      </c>
      <c r="AV20" s="13">
        <v>6</v>
      </c>
      <c r="AW20" s="13">
        <v>4</v>
      </c>
      <c r="AX20" s="13">
        <v>7</v>
      </c>
      <c r="AY20" s="13">
        <v>4</v>
      </c>
      <c r="BA20" s="13">
        <v>3</v>
      </c>
      <c r="BB20" s="13">
        <v>2</v>
      </c>
      <c r="BC20" s="13">
        <v>2</v>
      </c>
      <c r="BE20" s="13">
        <v>7</v>
      </c>
      <c r="BF20" s="13">
        <v>2</v>
      </c>
      <c r="BG20" s="13">
        <v>6</v>
      </c>
      <c r="BH20" s="13">
        <v>4</v>
      </c>
    </row>
    <row r="21" spans="1:60" x14ac:dyDescent="0.35">
      <c r="A21" s="13"/>
    </row>
    <row r="22" spans="1:60" x14ac:dyDescent="0.35">
      <c r="A22" s="13"/>
    </row>
    <row r="23" spans="1:60" x14ac:dyDescent="0.35">
      <c r="A23" s="13"/>
    </row>
    <row r="24" spans="1:60" x14ac:dyDescent="0.35">
      <c r="A24" s="13"/>
    </row>
  </sheetData>
  <mergeCells count="9">
    <mergeCell ref="AV1:AZ1"/>
    <mergeCell ref="BA1:BD1"/>
    <mergeCell ref="BE1:BI1"/>
    <mergeCell ref="AM1:AU1"/>
    <mergeCell ref="C1:G1"/>
    <mergeCell ref="H1:N1"/>
    <mergeCell ref="O1:S1"/>
    <mergeCell ref="T1:Y1"/>
    <mergeCell ref="Z1:AL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Knowledge</vt:lpstr>
      <vt:lpstr>BFI-20-N</vt:lpstr>
      <vt:lpstr>Information exercise</vt:lpstr>
      <vt:lpstr>Free-play exercise</vt:lpstr>
      <vt:lpstr>Training exercise</vt:lpstr>
      <vt:lpstr>PI Quantification</vt:lpstr>
      <vt:lpstr>Test exercise</vt:lpstr>
      <vt:lpstr>MSLQ-motivation</vt:lpstr>
      <vt:lpstr>MSLQ-slr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Simen Hjellvik</dc:creator>
  <cp:keywords/>
  <dc:description/>
  <cp:lastModifiedBy>Simen Hjellvik</cp:lastModifiedBy>
  <cp:revision/>
  <dcterms:created xsi:type="dcterms:W3CDTF">2021-03-09T09:13:59Z</dcterms:created>
  <dcterms:modified xsi:type="dcterms:W3CDTF">2021-12-02T12:14:27Z</dcterms:modified>
  <cp:category/>
  <cp:contentStatus/>
</cp:coreProperties>
</file>